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E:\COMUNIDADE-VIRTUAL-2023\"/>
    </mc:Choice>
  </mc:AlternateContent>
  <xr:revisionPtr revIDLastSave="0" documentId="8_{335AD429-C8F4-4341-B26F-3A2627D8596F}" xr6:coauthVersionLast="47" xr6:coauthVersionMax="47" xr10:uidLastSave="{00000000-0000-0000-0000-000000000000}"/>
  <bookViews>
    <workbookView xWindow="-108" yWindow="-108" windowWidth="23256" windowHeight="12576" xr2:uid="{00000000-000D-0000-FFFF-FFFF00000000}"/>
  </bookViews>
  <sheets>
    <sheet name="ALERTA-E-EXPLICACAO" sheetId="8" r:id="rId1"/>
    <sheet name="Calculo-P-SegurançaSocial-2022" sheetId="6" r:id="rId2"/>
    <sheet name="Calculo-P-Aposentação-2022" sheetId="9" r:id="rId3"/>
  </sheets>
  <definedNames>
    <definedName name="_Hlk49552785" localSheetId="0">'ALERTA-E-EXPLICACAO'!$B$41</definedName>
    <definedName name="_TX1" localSheetId="1">'Calculo-P-SegurançaSocial-2022'!$H$90</definedName>
    <definedName name="_TX1">#REF!</definedName>
    <definedName name="_TX2" localSheetId="1">'Calculo-P-SegurançaSocial-2022'!$H$91</definedName>
    <definedName name="_TX2">#REF!</definedName>
    <definedName name="_TX3" localSheetId="1">'Calculo-P-SegurançaSocial-2022'!$H$92</definedName>
    <definedName name="_TX3">#REF!</definedName>
    <definedName name="_TX4" localSheetId="1">'Calculo-P-SegurançaSocial-2022'!$H$93</definedName>
    <definedName name="_TX4">#REF!</definedName>
    <definedName name="_TX5" localSheetId="1">'Calculo-P-SegurançaSocial-2022'!$H$94</definedName>
    <definedName name="_TX5">#REF!</definedName>
    <definedName name="_xlnm.Print_Area" localSheetId="2">'Calculo-P-Aposentação-2022'!$A$1:$K$61</definedName>
    <definedName name="_xlnm.Print_Area" localSheetId="1">'Calculo-P-SegurançaSocial-2022'!$A$1:$J$119</definedName>
    <definedName name="IAS" localSheetId="1">'Calculo-P-SegurançaSocial-2022'!$I$83</definedName>
    <definedName name="IAS">#REF!</definedName>
    <definedName name="NAD" localSheetId="1">'Calculo-P-SegurançaSocial-2022'!$I$7</definedName>
    <definedName name="NAD">#REF!</definedName>
    <definedName name="OLE_LINK1" localSheetId="0">'ALERTA-E-EXPLICACAO'!#REF!</definedName>
    <definedName name="OLE_LINK12" localSheetId="0">'ALERTA-E-EXPLICACAO'!#REF!</definedName>
    <definedName name="OLE_LINK17" localSheetId="0">'ALERTA-E-EXPLICACAO'!#REF!</definedName>
    <definedName name="OLE_LINK2" localSheetId="0">'ALERTA-E-EXPLICACAO'!$B$43</definedName>
    <definedName name="OLE_LINK4" localSheetId="0">'ALERTA-E-EXPLICACAO'!$B$4</definedName>
    <definedName name="SRM" localSheetId="1">'Calculo-P-SegurançaSocial-2022'!$I$81</definedName>
    <definedName name="SRM">#REF!</definedName>
    <definedName name="T1IAS" localSheetId="1">'Calculo-P-SegurançaSocial-2022'!$H$90</definedName>
    <definedName name="T1IAS">#REF!</definedName>
    <definedName name="TM8IAS" localSheetId="1">'Calculo-P-SegurançaSocial-2022'!$H$94</definedName>
    <definedName name="TM8I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9" i="6" l="1"/>
  <c r="H127" i="6"/>
  <c r="I8" i="6"/>
  <c r="F63" i="6"/>
  <c r="F64" i="6"/>
  <c r="H80" i="6"/>
  <c r="F78" i="6"/>
  <c r="G78" i="6"/>
  <c r="I78" i="6" s="1"/>
  <c r="F79" i="6"/>
  <c r="G79" i="6"/>
  <c r="I79" i="6"/>
  <c r="A78" i="6"/>
  <c r="I110" i="6"/>
  <c r="H61" i="9" l="1"/>
  <c r="H50" i="9"/>
  <c r="F34" i="9"/>
  <c r="H42" i="9" s="1"/>
  <c r="H43" i="9" s="1"/>
  <c r="H47" i="9" s="1"/>
  <c r="H30" i="9"/>
  <c r="H31" i="9"/>
  <c r="I117" i="6"/>
  <c r="H15" i="9"/>
  <c r="H29" i="9"/>
  <c r="H81" i="6"/>
  <c r="G14" i="6"/>
  <c r="I14" i="6" s="1"/>
  <c r="G15" i="6"/>
  <c r="I15" i="6" s="1"/>
  <c r="G16" i="6"/>
  <c r="I16" i="6" s="1"/>
  <c r="G17" i="6"/>
  <c r="I17" i="6" s="1"/>
  <c r="G18" i="6"/>
  <c r="I18" i="6" s="1"/>
  <c r="G19" i="6"/>
  <c r="I19" i="6" s="1"/>
  <c r="G20" i="6"/>
  <c r="I20" i="6" s="1"/>
  <c r="G21" i="6"/>
  <c r="I21" i="6" s="1"/>
  <c r="F62" i="6"/>
  <c r="F77" i="6"/>
  <c r="G77" i="6"/>
  <c r="I77" i="6" s="1"/>
  <c r="H27" i="9"/>
  <c r="G54" i="6"/>
  <c r="I54" i="6" s="1"/>
  <c r="G55" i="6"/>
  <c r="I55" i="6" s="1"/>
  <c r="G56" i="6"/>
  <c r="I56" i="6" s="1"/>
  <c r="G57" i="6"/>
  <c r="I57" i="6" s="1"/>
  <c r="G58" i="6"/>
  <c r="I58" i="6" s="1"/>
  <c r="F75" i="6"/>
  <c r="G75" i="6"/>
  <c r="I75" i="6" s="1"/>
  <c r="F76" i="6"/>
  <c r="G76" i="6"/>
  <c r="I76" i="6" s="1"/>
  <c r="G65" i="6"/>
  <c r="I65" i="6" s="1"/>
  <c r="G61" i="6"/>
  <c r="I61" i="6" s="1"/>
  <c r="H28" i="9"/>
  <c r="H26" i="9"/>
  <c r="H24" i="9"/>
  <c r="F61" i="6"/>
  <c r="H25" i="9"/>
  <c r="H23" i="9"/>
  <c r="H22" i="9"/>
  <c r="H21" i="9"/>
  <c r="H20" i="9"/>
  <c r="H19" i="9"/>
  <c r="H18" i="9"/>
  <c r="H17" i="9"/>
  <c r="H16" i="9"/>
  <c r="H8" i="9"/>
  <c r="H11" i="9" s="1"/>
  <c r="G53" i="6"/>
  <c r="I53" i="6" s="1"/>
  <c r="G52" i="6"/>
  <c r="I52" i="6" s="1"/>
  <c r="G51" i="6"/>
  <c r="I51" i="6" s="1"/>
  <c r="G50" i="6"/>
  <c r="I50" i="6" s="1"/>
  <c r="G49" i="6"/>
  <c r="I49" i="6" s="1"/>
  <c r="G48" i="6"/>
  <c r="I48" i="6" s="1"/>
  <c r="G47" i="6"/>
  <c r="I47" i="6" s="1"/>
  <c r="G46" i="6"/>
  <c r="I46" i="6" s="1"/>
  <c r="G45" i="6"/>
  <c r="I45" i="6" s="1"/>
  <c r="G44" i="6"/>
  <c r="I44" i="6" s="1"/>
  <c r="G43" i="6"/>
  <c r="I43" i="6" s="1"/>
  <c r="G42" i="6"/>
  <c r="I42" i="6" s="1"/>
  <c r="G41" i="6"/>
  <c r="I41" i="6" s="1"/>
  <c r="G40" i="6"/>
  <c r="I40" i="6" s="1"/>
  <c r="G39" i="6"/>
  <c r="I39" i="6" s="1"/>
  <c r="G38" i="6"/>
  <c r="I38" i="6" s="1"/>
  <c r="G37" i="6"/>
  <c r="I37" i="6" s="1"/>
  <c r="G36" i="6"/>
  <c r="I36" i="6" s="1"/>
  <c r="G35" i="6"/>
  <c r="I35" i="6" s="1"/>
  <c r="G34" i="6"/>
  <c r="I34" i="6" s="1"/>
  <c r="G33" i="6"/>
  <c r="I33" i="6" s="1"/>
  <c r="G32" i="6"/>
  <c r="I32" i="6" s="1"/>
  <c r="G31" i="6"/>
  <c r="I31" i="6" s="1"/>
  <c r="G30" i="6"/>
  <c r="I30" i="6" s="1"/>
  <c r="G29" i="6"/>
  <c r="I29" i="6" s="1"/>
  <c r="G28" i="6"/>
  <c r="I28" i="6" s="1"/>
  <c r="G27" i="6"/>
  <c r="I27" i="6" s="1"/>
  <c r="G26" i="6"/>
  <c r="I26" i="6" s="1"/>
  <c r="G25" i="6"/>
  <c r="I25" i="6" s="1"/>
  <c r="G24" i="6"/>
  <c r="I24" i="6" s="1"/>
  <c r="G23" i="6"/>
  <c r="I23" i="6" s="1"/>
  <c r="G22" i="6"/>
  <c r="I22" i="6" s="1"/>
  <c r="G13" i="6"/>
  <c r="I13" i="6" s="1"/>
  <c r="F74" i="6"/>
  <c r="G74" i="6"/>
  <c r="I74" i="6" s="1"/>
  <c r="G73" i="6"/>
  <c r="I73" i="6" s="1"/>
  <c r="F73" i="6"/>
  <c r="G72" i="6"/>
  <c r="I72" i="6" s="1"/>
  <c r="F72" i="6"/>
  <c r="G71" i="6"/>
  <c r="I71" i="6" s="1"/>
  <c r="F71" i="6"/>
  <c r="G70" i="6"/>
  <c r="I70" i="6" s="1"/>
  <c r="F70" i="6"/>
  <c r="G69" i="6"/>
  <c r="I69" i="6" s="1"/>
  <c r="F69" i="6"/>
  <c r="G68" i="6"/>
  <c r="I68" i="6" s="1"/>
  <c r="F68" i="6"/>
  <c r="G67" i="6"/>
  <c r="I67" i="6" s="1"/>
  <c r="F67" i="6"/>
  <c r="G66" i="6"/>
  <c r="I66" i="6" s="1"/>
  <c r="F66" i="6"/>
  <c r="F65" i="6"/>
  <c r="G64" i="6"/>
  <c r="I64" i="6" s="1"/>
  <c r="G63" i="6"/>
  <c r="I63" i="6" s="1"/>
  <c r="G62" i="6"/>
  <c r="I62" i="6" s="1"/>
  <c r="G60" i="6"/>
  <c r="I60" i="6" s="1"/>
  <c r="F60" i="6"/>
  <c r="G59" i="6"/>
  <c r="I59" i="6" s="1"/>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A14" i="6"/>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F13" i="6"/>
  <c r="I102" i="6"/>
  <c r="I103" i="6" s="1"/>
  <c r="I107" i="6" s="1"/>
  <c r="I80" i="6" l="1"/>
  <c r="I81" i="6" s="1"/>
  <c r="I90" i="6" s="1"/>
  <c r="I95" i="6" s="1"/>
  <c r="I86" i="6"/>
  <c r="H82" i="6" s="1"/>
  <c r="H32" i="9"/>
  <c r="H35" i="9" s="1"/>
  <c r="H36" i="9" s="1"/>
  <c r="H39" i="9" s="1"/>
  <c r="H48" i="9" s="1"/>
  <c r="H51" i="9" s="1"/>
  <c r="I82" i="6" l="1"/>
  <c r="I99" i="6"/>
  <c r="I108" i="6" s="1"/>
  <c r="I111" i="6" s="1"/>
  <c r="I93" i="6"/>
  <c r="I91" i="6"/>
  <c r="I92" i="6"/>
  <c r="I94" i="6"/>
</calcChain>
</file>

<file path=xl/sharedStrings.xml><?xml version="1.0" encoding="utf-8"?>
<sst xmlns="http://schemas.openxmlformats.org/spreadsheetml/2006/main" count="237" uniqueCount="156">
  <si>
    <t>Taxa formação Pensão</t>
  </si>
  <si>
    <t>1º  PASSO:</t>
  </si>
  <si>
    <t>2º  PASSO:</t>
  </si>
  <si>
    <t>3º  PASSO:</t>
  </si>
  <si>
    <t>4º  PASSO:</t>
  </si>
  <si>
    <t>B) TAXAS DE FORMAÇÃO DA PENSÃO  A APLICAR A CADA PARCELA DA REMUNERAÇÃO DE REFERÊNCIA CALCULADA COM BASE EM TODA A CARREIRA CONTRIBUTIVA</t>
  </si>
  <si>
    <t xml:space="preserve">REMUNERAÇÃO ANUAL DE REFERÊNCIA CALCULADA  COM BASE </t>
  </si>
  <si>
    <t xml:space="preserve">SALARIO DE REFERÊNCIA MENSAL - Euros </t>
  </si>
  <si>
    <t xml:space="preserve">Calculo da remuneração de referencia com base nos 10 melhores anos dos 15 últimos anos e com base em toda a carreira contributiva e calculo das respectivas pensões </t>
  </si>
  <si>
    <t>(De acordo com o nº 4 do artº 33 do DL 187/2007, considera-se a totalidade da carreira contributiva mesmo que superior a 40 anos)</t>
  </si>
  <si>
    <t>A) TAXA DE FORMAÇÃO DA PENSÃO QUE SE APLICA NO CALCULO DA PENSÃO COM BASE NOS 10 MELHORES ANOS DOS ÚLTIMOS 15 ANOS</t>
  </si>
  <si>
    <t>ESCALÕES</t>
  </si>
  <si>
    <t>PENSÃO</t>
  </si>
  <si>
    <t>1-Parcela do salário de referencia até 1,1 IAS</t>
  </si>
  <si>
    <t xml:space="preserve">2-Parcela do salario &gt; 1,1IAS e &lt; 2 IAS </t>
  </si>
  <si>
    <t xml:space="preserve">3-Parcela do salário &gt; 2IAS e &lt; = 4 IAS </t>
  </si>
  <si>
    <t xml:space="preserve">4- Parcela do salário &gt; 4 IAS e &lt; = 8 IAS  </t>
  </si>
  <si>
    <t>5 -Superior &gt;8 IAS</t>
  </si>
  <si>
    <t>ANO              
  (2)</t>
  </si>
  <si>
    <t>Nº
(1)</t>
  </si>
  <si>
    <t xml:space="preserve">PENSÃO MENSAL FINAL LIQUIDA </t>
  </si>
  <si>
    <t>NOTA IMPORTANTE: Se detetar qualquer gralha ou algo que lhe pareça que não está correto agradeço que informe para edr2@netcabo.pt  - Obrigado - Eugénio Rosa</t>
  </si>
  <si>
    <t>Inscreva na celula (I6) a verde que está a seguir a esta linha o número de anos de descontos até 31-12-2001 se se reformar a partir de 1/1/2017</t>
  </si>
  <si>
    <t>Inscreva na celula (I7) a verde que está a seguir a esta linha o número de anos de descontos após 31-12-2001 se se reformar a partir de 1/1/2017</t>
  </si>
  <si>
    <t>Utiliza-se a taxa de formação da pensão de 2% por cada ano de desconto VEZES a remuneração de referencia VEZES os anos de descontos até 2001</t>
  </si>
  <si>
    <t>PENSÃO RELATIVA AOS DESCONTOS FEITOS DEPOIS DE 2001  = P2</t>
  </si>
  <si>
    <t>VALORES DE P1 (pensão periodo até 2001) e P2 (pensão posterior a 2001) - Euros</t>
  </si>
  <si>
    <t>1.1</t>
  </si>
  <si>
    <t>Introduza a última remuneração de 2005 de acordo com o Estatuto da Aposentação (ultima remuneração base recebida em 2005, mais a média das remunerações acessórias recebidas nos últimos dois anos, deve somar as remunerações acessorias de 2004 e 2005 e dividir por 24)</t>
  </si>
  <si>
    <t>1.2</t>
  </si>
  <si>
    <t>1.3</t>
  </si>
  <si>
    <t>1.4</t>
  </si>
  <si>
    <t>Expressão em anos completos e também em  meses de serviço completos prestado até 31.12.2005 - Ao numero de anos completos some o valor que obtém dividindo o numero de meses do ano incompleto por 12, adicione ao numero de anos completos, e  inscreva o valor obtido na célula  célula verde.</t>
  </si>
  <si>
    <t xml:space="preserve">Introduza na célula a verde o seu tempo de serviço até 31.12.2005 </t>
  </si>
  <si>
    <t>1.5</t>
  </si>
  <si>
    <t>2º PASSO - Cálculo do P2</t>
  </si>
  <si>
    <t>ATENÇÃO : SÓ INTRODUZA DADOS NAS CELULAS QUE ESTÃO A VERDE</t>
  </si>
  <si>
    <t>REMUNERAÇÃO ILIQUIDA ANUAL RECEBIDA</t>
  </si>
  <si>
    <t>REMUNERAÇÃO ANUAL REVALORIZADA</t>
  </si>
  <si>
    <t>2.1</t>
  </si>
  <si>
    <t>2.2</t>
  </si>
  <si>
    <t>2.3</t>
  </si>
  <si>
    <t>2.4</t>
  </si>
  <si>
    <t>2.5</t>
  </si>
  <si>
    <t>2.6</t>
  </si>
  <si>
    <t>2.7</t>
  </si>
  <si>
    <t>2.8</t>
  </si>
  <si>
    <t>2.9</t>
  </si>
  <si>
    <t>2.10</t>
  </si>
  <si>
    <t>2.11</t>
  </si>
  <si>
    <t>3º PASSO - Cálculo do P</t>
  </si>
  <si>
    <t>3.1</t>
  </si>
  <si>
    <t>2% x  RR1 x  nº anos total de descontos (máximo 40 anos) = P1</t>
  </si>
  <si>
    <t>2.12</t>
  </si>
  <si>
    <t>2.13</t>
  </si>
  <si>
    <t>2.14</t>
  </si>
  <si>
    <t>T A B E L A VII - PENSÕES</t>
  </si>
  <si>
    <t>Remuneração Mensal  Euros</t>
  </si>
  <si>
    <t>Casado dois titulares / Não casado</t>
  </si>
  <si>
    <t>Casado único titular</t>
  </si>
  <si>
    <t>Até</t>
  </si>
  <si>
    <t>Superior a</t>
  </si>
  <si>
    <t>PENSÃO CORRESPONDENTE AO TEMPO DE SERVIÇO ATÉ 2005</t>
  </si>
  <si>
    <t>P1=</t>
  </si>
  <si>
    <t>=P2</t>
  </si>
  <si>
    <t>NOTA IMPORTANTE - O  valor anterior ainda não é a pensão liquida que o aposentado receberá. Há ainda que deduzir o desconto para ADSE (3,5%)  e o IRS (ver tabela de retenção de IRS que está a seguir)  no valor da pensão iliquida para obter o valor de pensão que receberá</t>
  </si>
  <si>
    <t>2.15</t>
  </si>
  <si>
    <t>P2 = (H33 x F32 x 2%)</t>
  </si>
  <si>
    <t>REMUNERAÇÃO MENSAL DE REFERENCIA (RR) PARA CÁLCULO DE P2</t>
  </si>
  <si>
    <t>D) INTRODUZA A IDADE À DATA QUE SOLICITA A REFORMA (para introduzir meses coloque: nº anos + (nº meses /12)</t>
  </si>
  <si>
    <t>NUMERO DE ANOS COMPLETOS QUE TEM PARA ALÉM DOS 40 ANOS DE DESCONTO</t>
  </si>
  <si>
    <t>PENSÃO FINAL ILIQUIDA (antes de IRS )</t>
  </si>
  <si>
    <t xml:space="preserve">CALCULO DA PENSÃO LIQUIDA </t>
  </si>
  <si>
    <t>Taxa IRS</t>
  </si>
  <si>
    <t>Pensão calculada</t>
  </si>
  <si>
    <t>DESCONTO REFERENTE AO IRS (Introduza na 1ª célula a verde a percentagem que corresponde ao seu escalão da tabela de IRS em 2020 abaixo. Introduza na 2ª célula a sua pensão que foi calculada)</t>
  </si>
  <si>
    <t xml:space="preserve"> A PENSÃO ILIQUIDA CONSTANTE DA CELULA I103, OU I112 OU I 115 ESTÁ AINDA SUJEITA A  DEDUÇÃO DE IRS</t>
  </si>
  <si>
    <t>PENSÃO DE APOSENTAÇÃO FINAL ILIQUIDA (antes de IRS  e ADSE se tiver)</t>
  </si>
  <si>
    <t xml:space="preserve">PENSÃO APOSENTAÇÃO MENSAL FINAL LIQUIDA </t>
  </si>
  <si>
    <t>PENALIZAÇÕES POR NÃO TER A IPAPV</t>
  </si>
  <si>
    <t>DESCONTO REFERENTE AO IRS (Introduza na 1ª célula a verde a percentagem que corresponde ao seu escalão da tabela de IRS em 2020 abaixo. Introduza na 2ª célula a sua pensão calculada)</t>
  </si>
  <si>
    <t xml:space="preserve">Inscreva na coluna (3) do quadro nos anos correspondentes os valores das suas remunerações anuais que descontou para a Segurança Social em cada ano </t>
  </si>
  <si>
    <t>TOTAL DE ANOS DE SERVIÇO QUE DESCONTOU PARA A SEGURANÇA SOCIAL (se tiver alguma bonificação por serviço militar também tem de incluir)</t>
  </si>
  <si>
    <t>Introduza nas células verdes o valor constante da sua declaração de IRS, ou seja, a remuneração total do ano com base na qual descontou para a CGA (se tiver importancias que não contribuiu para a CGA deve retirá-las)</t>
  </si>
  <si>
    <t>IPAPV - IDADE PESSOAL ACESSO PENSÃO VELHICE (Se a sua idade actual for igual à IPAPV não tem qualquer penalização e a sua pensão é a que consta da celula H37 (P)</t>
  </si>
  <si>
    <t>IPAPV - IDADE PESSOAL ACESSO PENSÃO VELHICE (Se a sua idade actual for igual à IPAPV não tem qualquer penalização e a sua pensão é a que consta da celula I103 (P)</t>
  </si>
  <si>
    <t xml:space="preserve">CALCULO DA PENSÃO LIQUIDA FINAL </t>
  </si>
  <si>
    <t xml:space="preserve"> A PENSÃO ILIQUIDA CONSTANTE DA CELULA H37 OU H46 OU H49 ESTÁ AINDA SUJEITA A  DEDUÇÃO PARA O IRS E PARA A ADSE</t>
  </si>
  <si>
    <t>2.16</t>
  </si>
  <si>
    <t>2.17</t>
  </si>
  <si>
    <t>Pensão correspondente ao tempo de serviço 2006-2022</t>
  </si>
  <si>
    <t>Tempo de serviço legal em 2022,  são 40 anos</t>
  </si>
  <si>
    <t>IMPORTANTE: Se a soma do valor constante da célula (H9) com o da célula (F31) for superior a 40 inscreva na célula (F32) a diferença entre 40 e o valor da célula (H9), caso contrario deve estar o numero 17</t>
  </si>
  <si>
    <t>TABELA DE RETENÇÃO NA FONTE PARA O CONTINENTE  - 2022</t>
  </si>
  <si>
    <r>
      <rPr>
        <b/>
        <u/>
        <sz val="24"/>
        <color indexed="17"/>
        <rFont val="Roboto"/>
      </rPr>
      <t>MUITA ATENÇÃO</t>
    </r>
    <r>
      <rPr>
        <b/>
        <u/>
        <sz val="24"/>
        <color indexed="10"/>
        <rFont val="Roboto"/>
      </rPr>
      <t xml:space="preserve"> </t>
    </r>
    <r>
      <rPr>
        <b/>
        <sz val="24"/>
        <color indexed="10"/>
        <rFont val="Roboto"/>
      </rPr>
      <t xml:space="preserve">: </t>
    </r>
    <r>
      <rPr>
        <b/>
        <u/>
        <sz val="24"/>
        <color indexed="17"/>
        <rFont val="Roboto"/>
      </rPr>
      <t>só deve introduzir dados nas células que estão a VERDE</t>
    </r>
  </si>
  <si>
    <t>P1 = (1.3) x (1.4/1.5)- Pensão correspondente ao tempo de serviço feito até 2005</t>
  </si>
  <si>
    <r>
      <t xml:space="preserve">Total das remunerações iliquidas que recebeu em 2006 </t>
    </r>
    <r>
      <rPr>
        <sz val="11"/>
        <rFont val="Roboto"/>
      </rPr>
      <t xml:space="preserve">(apenas inclui as importancias sobre as quais contribuiu para a CGA) - </t>
    </r>
    <r>
      <rPr>
        <b/>
        <sz val="11"/>
        <rFont val="Roboto"/>
      </rPr>
      <t>Valor anual</t>
    </r>
  </si>
  <si>
    <r>
      <t xml:space="preserve">Total das remunerações iliquidas que recebeu em 2009 </t>
    </r>
    <r>
      <rPr>
        <sz val="11"/>
        <rFont val="Roboto"/>
      </rPr>
      <t>(apenas inclui as importancias sobre as quais contribuiu para a CGA)-Valor anual</t>
    </r>
  </si>
  <si>
    <r>
      <t xml:space="preserve">Total das remunerações iliquidas que já recebeu em 2011 </t>
    </r>
    <r>
      <rPr>
        <sz val="11"/>
        <rFont val="Roboto"/>
      </rPr>
      <t>(apenas inclui as importancias sobre as quais contribuiu para a CGA)-Valor anual</t>
    </r>
  </si>
  <si>
    <r>
      <t xml:space="preserve">Total das remunerações iliquidas que já recebeu em 2022 </t>
    </r>
    <r>
      <rPr>
        <sz val="11"/>
        <rFont val="Roboto"/>
      </rPr>
      <t>(apenas inclui as importancias sobre as quais contribuiu para a CGA)</t>
    </r>
  </si>
  <si>
    <t>APOSENTAÇÃO APÓS PENALIZAÇÃO POR TER IDADE INFERIOR À IPAPV - Se aos 60 anos tinha pelo menos 40 anos de desconto não se aplica o factor de sustentabilidade e a sua pensão é esta)</t>
  </si>
  <si>
    <r>
      <t>Soma das pensões correspondentes ao tempo de serviço até 2005 mais a pensão correspondente ao tempo de serviço de 2006 a 2022, OU SEJA,</t>
    </r>
    <r>
      <rPr>
        <b/>
        <sz val="11"/>
        <color indexed="10"/>
        <rFont val="Roboto"/>
      </rPr>
      <t xml:space="preserve"> VALOR ILIQUIDO DA PENSÃO SEM CORTES</t>
    </r>
    <r>
      <rPr>
        <b/>
        <sz val="11"/>
        <color indexed="8"/>
        <rFont val="Roboto"/>
      </rPr>
      <t xml:space="preserve">, (sem a penalização por idade a menos e sem a penalização do fator de sustentabilidade) </t>
    </r>
  </si>
  <si>
    <r>
      <t xml:space="preserve">Total das remunerações iliquidas que recebeu em 2010 </t>
    </r>
    <r>
      <rPr>
        <sz val="11"/>
        <rFont val="Roboto"/>
      </rPr>
      <t>(apenas inclui as importancias sobre as quais contribuiu para a CGA)-Valor anual</t>
    </r>
  </si>
  <si>
    <r>
      <t xml:space="preserve">Total das remunerações iliquidas que já recebeu em 2012 </t>
    </r>
    <r>
      <rPr>
        <sz val="11"/>
        <rFont val="Roboto"/>
      </rPr>
      <t>(apenas inclui as importancias sobre as quais contribuiu para a CGA)-Valor anual</t>
    </r>
  </si>
  <si>
    <r>
      <t xml:space="preserve">Total das remunerações iliquidas que já recebeu em 2013 </t>
    </r>
    <r>
      <rPr>
        <sz val="11"/>
        <rFont val="Roboto"/>
      </rPr>
      <t>(apenas inclui as importancias sobre as quais contribuiu para a CGA)-Valor anual</t>
    </r>
  </si>
  <si>
    <r>
      <t xml:space="preserve">Total das remunerações iliquidas que já recebeu em 2014 </t>
    </r>
    <r>
      <rPr>
        <sz val="11"/>
        <rFont val="Roboto"/>
      </rPr>
      <t>(apenas inclui as importancias sobre as quais contribuiu para a CGA)-Valor anual</t>
    </r>
  </si>
  <si>
    <r>
      <t xml:space="preserve">Total das remunerações iliquidas que já recebeu em 2015 </t>
    </r>
    <r>
      <rPr>
        <sz val="11"/>
        <rFont val="Roboto"/>
      </rPr>
      <t>(apenas inclui as importancias sobre as quais contribuiu para a CGA)-Valor anual</t>
    </r>
  </si>
  <si>
    <r>
      <t xml:space="preserve">Total das remunerações iliquidas que já recebeu em 2016 </t>
    </r>
    <r>
      <rPr>
        <sz val="11"/>
        <rFont val="Roboto"/>
      </rPr>
      <t>(apenas inclui as importancias sobre as quais contribuiu para a CGA)-Valor anual</t>
    </r>
  </si>
  <si>
    <r>
      <t xml:space="preserve">Total das remunerações iliquidas que já recebeu em 2017 </t>
    </r>
    <r>
      <rPr>
        <sz val="11"/>
        <rFont val="Roboto"/>
      </rPr>
      <t>(apenas inclui as importancias sobre as quais contribuiu para a CGA)-Valor anual</t>
    </r>
  </si>
  <si>
    <r>
      <t xml:space="preserve">Total das remunerações iliquidas que já recebeu em 2018 </t>
    </r>
    <r>
      <rPr>
        <sz val="11"/>
        <rFont val="Roboto"/>
      </rPr>
      <t>(apenas inclui as importancias sobre as quais contribuiu para a CGA)-Valor anual</t>
    </r>
  </si>
  <si>
    <r>
      <t xml:space="preserve">Total das remunerações iliquidas que já recebeu em 2019 </t>
    </r>
    <r>
      <rPr>
        <sz val="11"/>
        <rFont val="Roboto"/>
      </rPr>
      <t>(apenas inclui as importancias sobre as quais contribuiu para a CGA)-Valor anual</t>
    </r>
  </si>
  <si>
    <r>
      <t xml:space="preserve">Total das remunerações iliquidas que já recebeu em 2020 </t>
    </r>
    <r>
      <rPr>
        <sz val="11"/>
        <rFont val="Roboto"/>
      </rPr>
      <t>(apenas inclui as importancias sobre as quais contribuiu para a CGA)-Valor anual</t>
    </r>
  </si>
  <si>
    <r>
      <t xml:space="preserve">Total das remunerações iliquidas que já recebeu em 2021 </t>
    </r>
    <r>
      <rPr>
        <sz val="11"/>
        <rFont val="Roboto"/>
      </rPr>
      <t>(apenas inclui as importancias sobre as quais contribuiu para a CGA)-Valor anual</t>
    </r>
  </si>
  <si>
    <r>
      <t xml:space="preserve">Total das remunerações iliquidas que recebeu em 2007 </t>
    </r>
    <r>
      <rPr>
        <sz val="11"/>
        <rFont val="Roboto"/>
      </rPr>
      <t>(apenas inclui as importancias sobre as quais contribuiu para a CGA)-Valor anual</t>
    </r>
  </si>
  <si>
    <r>
      <t xml:space="preserve">Total das remunerações iliquidas que recebeu em 2008 </t>
    </r>
    <r>
      <rPr>
        <sz val="11"/>
        <rFont val="Roboto"/>
      </rPr>
      <t>(apenas inclui as importancias sobre as quais contribuiu para a CGA)-Valor anual</t>
    </r>
  </si>
  <si>
    <t>MUITO IMPORTANTE: Na célula à direita deve estar o número anos de carreira contributiva (desde 1.1.2006 até ao fim de 2022 são 17 anos. Na Segurança Social basta ter contribuições de 120 dias para ser considerado um ano completo, e P2 é calculado utilizando as regras da Segurança Social)</t>
  </si>
  <si>
    <t>NA CELULA F32 DEVERÁ ESTAR SEMPRE O NUMERO 17, OU UM NUMERO INFERIOR NO CASO DA DIFERENÇA   (40 - H9 ) FOR INFERIOR A 17, PARA QUE A SOMA DÊ SEMPRE 40</t>
  </si>
  <si>
    <r>
      <t xml:space="preserve">MUITOS TRABALHADORES DA FUNÇÃO PÚBLICA CONTINUAM A PEDIR-ME AJUDA NO CÁLCULO DA SUA PENSÃO DE APOSENTAÇÃO. NA IMPOSSIBILIDADE DE RESPONDER INDIVIDUALMENTE A CADA UM ATUALIZEI A FOLHA DE CÁLCULO PARA PODEREM SABER O VALOR DA SUA PENSÃO. 
</t>
    </r>
    <r>
      <rPr>
        <b/>
        <sz val="14"/>
        <color indexed="10"/>
        <rFont val="Roboto"/>
      </rPr>
      <t xml:space="preserve"> SE QUISER RECEBER GRATUITAMENTE OS ESTUDOS QUE PUBLICO SEMANALMENTE INSCREVA-SE NO SITE  www.eugeniorosa.com </t>
    </r>
  </si>
  <si>
    <t>SOMA (2.1 + 2.2 + 2.3 + …. +2.17)</t>
  </si>
  <si>
    <r>
      <t xml:space="preserve">P  = P1 + P2 </t>
    </r>
    <r>
      <rPr>
        <b/>
        <u/>
        <sz val="11"/>
        <rFont val="Roboto"/>
      </rPr>
      <t>(IMPORTANTE</t>
    </r>
    <r>
      <rPr>
        <b/>
        <sz val="11"/>
        <rFont val="Roboto"/>
      </rPr>
      <t>: É este o valor da PENSÃO ILIQUIDA SEM PENALIZAÇÕES (sem cortes) que um aposentado tem direito com pelo menos 60 anos de idade e com 48 de contribuições para a CGA, ou com 46 anos de contribuições e tenha começado a descontar com 16 anos ou menos de idade tem direito segundo o Decreto-Lei 126-B/2017 . 
Este é também o valor da pensão sem penalizações a que tem direito o trabalhador que se aposente com pelo menos 66 anos e 5 meses e também se a sua idade real (a que tem) coincidir com a sua Idade Pessoal de Acesso à Pensão (IPAPV) segundo DL 108/2019 (leia com atenção a NOTA EXPLICATIVA e o nosso estudo 36-2020 como se calcula o IPAPV) .É ESTE O VALOR AINDA</t>
    </r>
    <r>
      <rPr>
        <b/>
        <u/>
        <sz val="11"/>
        <rFont val="Roboto"/>
      </rPr>
      <t xml:space="preserve"> </t>
    </r>
    <r>
      <rPr>
        <u/>
        <sz val="11"/>
        <rFont val="Roboto"/>
      </rPr>
      <t>ILIQUIDO</t>
    </r>
    <r>
      <rPr>
        <b/>
        <sz val="11"/>
        <rFont val="Roboto"/>
      </rPr>
      <t xml:space="preserve"> DA SUA PENSÃO. Se o trabalhador continuar a trabalhar para além dos 66 anos e 5 meses ou da sua IPAPV e continuar a descontar para a CGA tem direito a um acrescimo na sua pensão por cada mes a mais que trabalhe (veja o nosso estudo 36-2020, onde se explica como são calculadas as bonificações por cada mes que trabalhe a mais)</t>
    </r>
  </si>
  <si>
    <t xml:space="preserve">P = ((P1 x anos de descontos até 2001) + (P2 x anos de descontos depois de 2001 )) a dividir pelo número total de anos de descontos mesmo que seja superior a 40 </t>
  </si>
  <si>
    <t>PENSÃO APÓS PENALIZAÇÃO POR TER IDADE INFERIOR À IPAPV - Se aos 60 anos tinha pelo menos 40 anos de desconto não se aplica o factor de sustentabilidade e a sua pensão é esta)</t>
  </si>
  <si>
    <t>VALOR DO "IAS" EM 2022 (utilizado na determinação dos escalões)</t>
  </si>
  <si>
    <t>E SE FOR TRABALHADOR OU APOSENTADO DA FUNÇÃO PÚBLICA E SE TIVER INSCRITO NA ADSE AINDA SOFRE MAIS UM DESCONTO DE 3,5% CALCULADO SOBRE O VALOR DA PENSÃO ANTES DE IRS</t>
  </si>
  <si>
    <t>UM ALERTA E UMA NOTA  EXPLICATIVA                Leia com atenção pf</t>
  </si>
  <si>
    <r>
      <rPr>
        <b/>
        <u/>
        <sz val="12"/>
        <rFont val="Roboto"/>
      </rPr>
      <t>DESCONTO PARA A ADSE</t>
    </r>
    <r>
      <rPr>
        <b/>
        <sz val="12"/>
        <rFont val="Roboto"/>
      </rPr>
      <t xml:space="preserve"> (3,5% sobre a pensão iliquida)</t>
    </r>
  </si>
  <si>
    <t>NÃO ESQUEÇA, E CONTROLE PORQUE, CASO CONTRÁRIO, PODE DAR ERRO:Na célula (F33) tem que estar sempre o número 17 (numero de anos entre 2006-2022</t>
  </si>
  <si>
    <t>PARA PODER CALCULAR A SUA PENSÃO TEM DE TER NA SUA POSSE AS SUAS REMUNERAÇÕES SOBRE AS QUAIS DESCONTOU PARA A CGA DESDE 2005 (INCLUSIVÉ)</t>
  </si>
  <si>
    <r>
      <t xml:space="preserve">Muitos trabalhadores, todos os dias,  continuam a colocar-me questões sobre a Segurança Social e a perguntar como se calcula a sua pensão. Na impossibilidade de responder individualmente a cada um, atualizei a folha de cálculo que permite, a cada um, calcular a sua pensão em 2022, desde que tenha em seu poder os dados necessários, que são toda a sua carreira contributiva (desde que começou a descontar para a Segurança Social).  </t>
    </r>
    <r>
      <rPr>
        <b/>
        <sz val="12"/>
        <color indexed="17"/>
        <rFont val="Roboto"/>
      </rPr>
      <t xml:space="preserve">ATENÇÃO: SÓ INTRODUZA DADOS NAS CÉLULAS VERDES E NÃO ALTERE OS DAS OUTRAS CÉLULAS  </t>
    </r>
    <r>
      <rPr>
        <b/>
        <sz val="12"/>
        <rFont val="Roboto"/>
      </rPr>
      <t xml:space="preserve"> - </t>
    </r>
    <r>
      <rPr>
        <b/>
        <sz val="12"/>
        <color rgb="FF0070C0"/>
        <rFont val="Roboto"/>
      </rPr>
      <t>PARA CALCULAR A SUA PENSÃO TEM QUE TER NA SUA POSSE TODOS OS SALARIOS DESDE QUE COMEÇOU A DESCONTAR PARA ASEGURANÇA SOCIAL</t>
    </r>
  </si>
  <si>
    <t>Seleccione as 10 remunerações mais elevadas dos 15 anos últimos anos que estão na coluna (6), nas células a azul, e inscreve-as na coluna 8 (células a verde apagando antes as que lá estão no respectivo ano, se estiver algum valor</t>
  </si>
  <si>
    <t>Coeficiente de revalorização da remuneração de 2005 para 2022 (Portaria 24-C/2023, AI)</t>
  </si>
  <si>
    <t>Coeficiente revalorização - Portaria 24-C/2023 (AII)</t>
  </si>
  <si>
    <r>
      <t>SALÁRIO DE REFERENCIA ANUAL - Em euros (</t>
    </r>
    <r>
      <rPr>
        <b/>
        <sz val="12"/>
        <color indexed="10"/>
        <rFont val="Roboto"/>
      </rPr>
      <t>No caso do nº total de anos de descontos que está na célula (I8) ser maior que nº de anos de salarios inscritos na coluna (3) o salario de referência anual RR (coluna 9) é inferior ao efectivo e, consequentemente, a pensão obtida com base nos valores da coluna 9  é inferior à efectiva. No entanto, isto só acontece quando existe bonificações de tempo por serviço militar em zona de guerra. O leitor poderá corrigir substituindo o valor que está em I7 pelo valor que obtem dividindo a soma de todos os valores da coluna 9 pelo número de anos de salários que constam da mesma coluna)</t>
    </r>
  </si>
  <si>
    <t>www.eugeniorosa.com</t>
  </si>
  <si>
    <r>
      <rPr>
        <b/>
        <sz val="12"/>
        <rFont val="Arial Black"/>
        <family val="2"/>
      </rPr>
      <t>CALCULO DA PENSÃO DE REFORMA COM BASE NAS REGRAS DA SEGURANÇA SOCIAL  EM VIGOR EM 2023</t>
    </r>
    <r>
      <rPr>
        <b/>
        <sz val="12"/>
        <rFont val="Roboto"/>
      </rPr>
      <t xml:space="preserve">  Como a Portaria para 2022 com os coeficientes de revalorização das remunerações que servem para cálculo das pensões da Segurança Social e CGA foi só publicada pelo Ministério do Trabalho, da Solidariedade e da Segurança Social em 2023, tem direito a exigir o recalculo (aumento) da suas pensão pensão a parttir do m^3es que se reformou ou aposentos em 2023. Aconselho ao leitor que leia a NOTA EXPLICATIVA para compreender a situação que resultou do facto do governo ter "esquecido" de publicar a Portia de revalorização das remunerações para cálculo da pensão. Só o fez quando denunciamos publicamente essa ilegalidade nos nossos estudos 1-2023 e 2-2023 - aesta simulador foi atualizado em janeiro de 2023 por DORA DUARTE e EUGÈNIO ROSA - </t>
    </r>
    <r>
      <rPr>
        <b/>
        <sz val="12"/>
        <color indexed="10"/>
        <rFont val="Roboto"/>
      </rPr>
      <t xml:space="preserve">SE QUISER RECEBER GRATUITAMENTE OS ESTUDOS QUE PUBLICO SEMANALMENTE INSCREVA-SE EM   www.eugeniorosa.com  </t>
    </r>
  </si>
  <si>
    <r>
      <rPr>
        <b/>
        <u/>
        <sz val="12"/>
        <color indexed="8"/>
        <rFont val="Roboto"/>
      </rPr>
      <t>ATENÇÃO</t>
    </r>
    <r>
      <rPr>
        <b/>
        <sz val="12"/>
        <color indexed="10"/>
        <rFont val="Roboto"/>
      </rPr>
      <t>:  Repito, para calcular a sua pensão tem de ter em seu poder  toda a sua carreira contributiva, ou seja, o valor dos salários com base nos quais foram feitos os descontos para a Segurança Social desde  que começou a descontar para a Segurança Social, e são esses valores que  tem de introduzir manualmente nas CÉLULAS QUE ESTÃO A VERDE, E SÓ NESTAS</t>
    </r>
    <r>
      <rPr>
        <b/>
        <sz val="12"/>
        <color indexed="17"/>
        <rFont val="Roboto"/>
      </rPr>
      <t>.</t>
    </r>
    <r>
      <rPr>
        <b/>
        <sz val="12"/>
        <color indexed="10"/>
        <rFont val="Roboto"/>
      </rPr>
      <t xml:space="preserve"> </t>
    </r>
    <r>
      <rPr>
        <b/>
        <sz val="12"/>
        <color indexed="8"/>
        <rFont val="Roboto"/>
      </rPr>
      <t>Se não os tiver, poderá solicitar à Segurança Social o cálculo provisório da sua pensão, antes de tomar qualquer decisão, e nesse documento da Segurança Social constam todos os seus  salários registados (se faltar algum, deverá reclamar) com base nos quais descontou para a Segurança Social</t>
    </r>
    <r>
      <rPr>
        <b/>
        <sz val="12"/>
        <color indexed="10"/>
        <rFont val="Roboto"/>
      </rPr>
      <t>.</t>
    </r>
  </si>
  <si>
    <r>
      <t xml:space="preserve">Remuneração Anual revalorizada  para cálculo de P1 (pensão correspondente ao tempo de serviço até 31-12-2001)   
(3 x 4) - Esta coluna está a castanho claro para o caso de ter de retirar remunerações por ter mais de 40 anos de descontos (Veja nota coluna 9)
</t>
    </r>
    <r>
      <rPr>
        <b/>
        <sz val="16"/>
        <rFont val="Roboto"/>
      </rPr>
      <t>(6)</t>
    </r>
  </si>
  <si>
    <r>
      <t xml:space="preserve">Remuneração Anual revalorizada para cálculo de P2 (pensão corrente ao tempo de serviço depois de 2001) 
(3 x 5) 
</t>
    </r>
    <r>
      <rPr>
        <b/>
        <sz val="16"/>
        <rFont val="Roboto"/>
      </rPr>
      <t>(7)</t>
    </r>
  </si>
  <si>
    <r>
      <t xml:space="preserve"> NOS 10 MELHORES ANOS DOS ÚLTIMOS 15 ANOS  (RR1) - nº3 do artº 28º do DL 187/2007
 Em euros
</t>
    </r>
    <r>
      <rPr>
        <b/>
        <u/>
        <sz val="12"/>
        <color indexed="10"/>
        <rFont val="Roboto"/>
      </rPr>
      <t>ATENÇÃO: Tem de seleccionar os 10 salários mais elevados dos últimos 15 anos da sua carreira contributiva a contar da data da reforma para trás, incluindo o ano de reforma, constantes da coluna (6) e escrevê-los manualmente nesta coluna na linha do respectivo ano</t>
    </r>
    <r>
      <rPr>
        <b/>
        <u/>
        <sz val="12"/>
        <rFont val="Roboto"/>
      </rPr>
      <t xml:space="preserve">
</t>
    </r>
    <r>
      <rPr>
        <b/>
        <sz val="18"/>
        <rFont val="Roboto"/>
      </rPr>
      <t>(8)</t>
    </r>
  </si>
  <si>
    <r>
      <t xml:space="preserve">Coeficientes de revalorização da Portaria  24-C/2023  - ANEXO I- utilizados para obter a pensão com base nos 10 melhores salários dos últimos 15 anos antes da reforma </t>
    </r>
    <r>
      <rPr>
        <sz val="12"/>
        <rFont val="Roboto"/>
      </rPr>
      <t xml:space="preserve">(O valor que se obtém com base nestes coeficientes é utilizado para calcular </t>
    </r>
    <r>
      <rPr>
        <b/>
        <sz val="12"/>
        <rFont val="Roboto"/>
      </rPr>
      <t>P1</t>
    </r>
    <r>
      <rPr>
        <sz val="12"/>
        <rFont val="Roboto"/>
      </rPr>
      <t xml:space="preserve">, ou seja, a pensão correspondente ao tempo de serviço até 31-12-2001)                             </t>
    </r>
    <r>
      <rPr>
        <sz val="18"/>
        <rFont val="Roboto"/>
      </rPr>
      <t xml:space="preserve">        </t>
    </r>
    <r>
      <rPr>
        <b/>
        <sz val="18"/>
        <rFont val="Roboto"/>
      </rPr>
      <t>(4)</t>
    </r>
    <r>
      <rPr>
        <b/>
        <sz val="12"/>
        <rFont val="Roboto"/>
      </rPr>
      <t xml:space="preserve">
 </t>
    </r>
  </si>
  <si>
    <r>
      <t xml:space="preserve">Inscreva nesta coluna e na linha do respectivo ano a remuneração anual com base na qual descontou para a Segurança Social antes de ser revalorizada. Se a tiver em escudos deverá dividir antes por 200,482 para obter euros e só depois é que o deverá fazer 
Euros 
</t>
    </r>
    <r>
      <rPr>
        <b/>
        <sz val="18"/>
        <rFont val="Roboto"/>
      </rPr>
      <t>(3)</t>
    </r>
  </si>
  <si>
    <r>
      <t xml:space="preserve">Coeficientes de revalorização - Portaria 24-C/2023- ANEXO II- utilizados  para atualizar as remunerações de cada ano </t>
    </r>
    <r>
      <rPr>
        <sz val="12"/>
        <rFont val="Roboto"/>
      </rPr>
      <t>(O valor que se obtém com base nestes coeficientes é utilizado para calcular P2, ou seja, a pensão correspondente ao tempo de serviço depois de 2001)</t>
    </r>
    <r>
      <rPr>
        <b/>
        <sz val="12"/>
        <rFont val="Roboto"/>
      </rPr>
      <t xml:space="preserve">
</t>
    </r>
    <r>
      <rPr>
        <b/>
        <sz val="18"/>
        <rFont val="Roboto"/>
      </rPr>
      <t>(5)</t>
    </r>
  </si>
  <si>
    <r>
      <t xml:space="preserve">EM TODA A CARREIRA CONTRIBUTIVA </t>
    </r>
    <r>
      <rPr>
        <sz val="12"/>
        <rFont val="Roboto"/>
      </rPr>
      <t xml:space="preserve"> </t>
    </r>
    <r>
      <rPr>
        <b/>
        <sz val="12"/>
        <rFont val="Roboto"/>
      </rPr>
      <t xml:space="preserve">(RR2)  Em euros - nº2 do artº 28º do DL 187/2007
</t>
    </r>
    <r>
      <rPr>
        <b/>
        <u/>
        <sz val="12"/>
        <rFont val="Roboto"/>
      </rPr>
      <t xml:space="preserve">ATENÇÃO: </t>
    </r>
    <r>
      <rPr>
        <b/>
        <u/>
        <sz val="12"/>
        <color indexed="10"/>
        <rFont val="Roboto"/>
      </rPr>
      <t>Os dados desta coluna são os da  coluna (7</t>
    </r>
    <r>
      <rPr>
        <b/>
        <u/>
        <sz val="12"/>
        <rFont val="Roboto"/>
      </rPr>
      <t xml:space="preserve">)
</t>
    </r>
    <r>
      <rPr>
        <b/>
        <sz val="16"/>
        <rFont val="Roboto"/>
      </rPr>
      <t>(9)</t>
    </r>
  </si>
  <si>
    <r>
      <t>C) VALOR DA PENSÃO ILIQUIDA ANTES DE SE APLICAR O FACTOR DE SUSTENTABILIDADE E A PENALIZAÇÃO POR IDADE A MENOS, OBTÉM-SE SOMANDO P1 e P2 = P (</t>
    </r>
    <r>
      <rPr>
        <b/>
        <u/>
        <sz val="14"/>
        <rFont val="Roboto"/>
      </rPr>
      <t>IMPORTANTE</t>
    </r>
    <r>
      <rPr>
        <b/>
        <sz val="14"/>
        <rFont val="Roboto"/>
      </rPr>
      <t xml:space="preserve"> : Este é o valor da </t>
    </r>
    <r>
      <rPr>
        <b/>
        <u/>
        <sz val="14"/>
        <rFont val="Roboto"/>
      </rPr>
      <t xml:space="preserve">PENSÃO SEM PENALIZAÇÕES </t>
    </r>
    <r>
      <rPr>
        <b/>
        <sz val="14"/>
        <rFont val="Roboto"/>
      </rPr>
      <t>(sem cortes) que os trabalhadores com pelo menos 60 anos de idade e 48 anos de descontos, ou 46 anos de descontos mas que tenham começado a descontar com 17 ou menos de idade têm direito, segundo o Decreto-Lei 126-B/2017  e também dos que a sua idade real (a que tem)  com a sua Idade Pessoal de Acesso à Pensão (IPAPV). 
Para calcular o IPAPV veja nosso estudo 36-2020. E este é também o valor da pensão sem penalizações dos trabalhadores que se reformem com pelo menos 66 anos e 5 meses de idade- É ESTE O VALOR ILIQUIDO DA SUA PENSÃO. Se o trabalhador continuar a trabalhar para além dos 66 anos e 5 meses ou da sua IPAPV e continuar a descontar para a Segurança Social tem direito a acrescimo na sua pensão por cada mes a mais que trabalhe (leia com atenção a NOTA EXPLICATIVA e o nosso estudo 36-2020, onde se explica como são calculadas as bonificações por cada mes que trabalhe a mais)</t>
    </r>
  </si>
  <si>
    <r>
      <t xml:space="preserve">F) </t>
    </r>
    <r>
      <rPr>
        <b/>
        <u/>
        <sz val="12"/>
        <rFont val="Roboto"/>
      </rPr>
      <t xml:space="preserve"> PENALIZAÇÃO NO CASO DE REFORMA ANTECIPADA</t>
    </r>
    <r>
      <rPr>
        <b/>
        <sz val="12"/>
        <rFont val="Roboto"/>
      </rPr>
      <t xml:space="preserve"> (porque a sua idade é inferior à IPAPV). 0,5% por cada mês que falta para atingir a IPAPV</t>
    </r>
  </si>
  <si>
    <t>Pensão liquida calculada</t>
  </si>
  <si>
    <r>
      <t>CÁLCULO DA PENSÃO DE APOSENTAÇÃO TENDO COMO BASE AS REGRAS QUE VIGORAM EM 2022</t>
    </r>
    <r>
      <rPr>
        <b/>
        <sz val="16"/>
        <color indexed="8"/>
        <rFont val="Roboto"/>
      </rPr>
      <t xml:space="preserve">- </t>
    </r>
    <r>
      <rPr>
        <b/>
        <sz val="16"/>
        <color indexed="10"/>
        <rFont val="Roboto"/>
      </rPr>
      <t>Também na  CGA apenas os aposentados com pelo menos 60 anos de idade e com 48 anos de descontos , ou então com 46 anos de contribuições para a CGA e que tenham começado a descontar com 16 ou menos anos de idade  é que não sofrem cortes nas suas pensões de acordo com artº 4º do Decreto-Lei 126-B/2017 ou então se a idade com que se aposenta coincidir com a sua Idade Pessoal de Acesso à Pensão. (</t>
    </r>
    <r>
      <rPr>
        <b/>
        <sz val="16"/>
        <color indexed="8"/>
        <rFont val="Roboto"/>
      </rPr>
      <t>ATUALIZADO em janeiro de 2023)</t>
    </r>
  </si>
  <si>
    <r>
      <rPr>
        <b/>
        <u/>
        <sz val="12"/>
        <rFont val="Roboto"/>
      </rPr>
      <t>APÓS A PUBLICAÇÃO DA LEI 11/2014</t>
    </r>
    <r>
      <rPr>
        <b/>
        <sz val="12"/>
        <rFont val="Roboto"/>
      </rPr>
      <t xml:space="preserve"> - P1 é calculado com base apenas  em 80% da remuneração revalorizada de 2005 (artº 2º Da Lei 11/2014)</t>
    </r>
  </si>
  <si>
    <r>
      <rPr>
        <b/>
        <sz val="14"/>
        <rFont val="Roboto"/>
      </rPr>
      <t>A remuneração mensal iliquida à data de 31/12/2005</t>
    </r>
    <r>
      <rPr>
        <b/>
        <sz val="11"/>
        <rFont val="Roboto"/>
      </rPr>
      <t xml:space="preserve"> </t>
    </r>
    <r>
      <rPr>
        <b/>
        <sz val="11"/>
        <color indexed="10"/>
        <rFont val="Roboto"/>
      </rPr>
      <t xml:space="preserve">(se não foi dirigente neste ano deve introduzir a ultima remuneração base mensal iliquida que recebeu em 2005, mas apenas a parte sobre a qual foram calculadas as contribuições para a CGA pois a parte que não descontou não conta para o cálculo da pensão; em relação às remunerações acessórias é a média aritmetica mensal dos dois ultimos anos;no caso de ter sido dirigente é a média ponderada das remunerações recebidas nos três ultimos anos, ou seja de 2003, 2004 e 2005) 
 </t>
    </r>
    <r>
      <rPr>
        <b/>
        <sz val="16"/>
        <color theme="1"/>
        <rFont val="Roboto"/>
      </rPr>
      <t xml:space="preserve">ATENÇÃO: </t>
    </r>
    <r>
      <rPr>
        <b/>
        <sz val="16"/>
        <color indexed="8"/>
        <rFont val="Roboto"/>
      </rPr>
      <t>INTRODUZA DADOS APENAS NAS CÉLULAS QUE ESTÃO A VERDE</t>
    </r>
  </si>
  <si>
    <t>80% da Remuneração mensal de 2005 revalorizada  à data da aposentação  (Lei 11/2014)- Remuneração de referÊncia para calculo de P1</t>
  </si>
  <si>
    <r>
      <rPr>
        <b/>
        <sz val="16"/>
        <rFont val="Arial Black"/>
        <family val="2"/>
      </rPr>
      <t>1º PASSO - Cálculo do P1</t>
    </r>
    <r>
      <rPr>
        <b/>
        <u/>
        <sz val="16"/>
        <rFont val="Roboto"/>
      </rPr>
      <t xml:space="preserve">- </t>
    </r>
    <r>
      <rPr>
        <b/>
        <sz val="16"/>
        <color indexed="10"/>
        <rFont val="Roboto"/>
      </rPr>
      <t xml:space="preserve"> ATENÇÃO SÓ INTRODUZA DADOS NAS CÉLULAS QUE ESTÃO A VERDE, MAS LEIA ANTES AS INSTRUÇÕES QUE ESTÃO AO LADO DE CADA CÉLULA </t>
    </r>
  </si>
  <si>
    <r>
      <rPr>
        <b/>
        <sz val="16"/>
        <rFont val="Arial Black"/>
        <family val="2"/>
      </rPr>
      <t xml:space="preserve">4º passo </t>
    </r>
    <r>
      <rPr>
        <b/>
        <sz val="12"/>
        <rFont val="Roboto"/>
      </rPr>
      <t>- INTRODUZA A IDADE À DATA QUE SOLICITA A APOSENTAÇÃO (para introduzir meses coloque: nº anos + (nº meses /12)</t>
    </r>
  </si>
  <si>
    <r>
      <rPr>
        <b/>
        <sz val="16"/>
        <rFont val="Arial Black"/>
        <family val="2"/>
      </rPr>
      <t>5º passo</t>
    </r>
    <r>
      <rPr>
        <b/>
        <sz val="12"/>
        <rFont val="Roboto"/>
      </rPr>
      <t xml:space="preserve"> - </t>
    </r>
    <r>
      <rPr>
        <b/>
        <u/>
        <sz val="12"/>
        <rFont val="Roboto"/>
      </rPr>
      <t>PENALIZAÇÃO NO CASO DE APOSENTAÇÃO ANTECIPADA</t>
    </r>
    <r>
      <rPr>
        <b/>
        <sz val="12"/>
        <rFont val="Roboto"/>
      </rPr>
      <t xml:space="preserve"> (porque a sua idade é inferior à IPAPV), 0,5% por cada mês que falta para atingir a IPAPV</t>
    </r>
  </si>
  <si>
    <r>
      <rPr>
        <b/>
        <sz val="16"/>
        <rFont val="Arial Black"/>
        <family val="2"/>
      </rPr>
      <t xml:space="preserve">6º passo- </t>
    </r>
    <r>
      <rPr>
        <b/>
        <sz val="12"/>
        <rFont val="Roboto"/>
      </rPr>
      <t xml:space="preserve"> NO CASO DE AOS 60 ANOS DE IDADE NÃO TER PELO MENOS 40 ANOS DE CARREIRA CONTRIBUTIVA, SOFRE MAIS UMA PENALIZAÇÃO QUE RESULTA DA APLICAÇÃO DO FACTOR DE SUSTENTABILIDADE, QUE EM 2022 É 14,06% (Portaria 307/2021)</t>
    </r>
  </si>
  <si>
    <t>2021 é de 0,8446.</t>
  </si>
  <si>
    <t>G) SE AOS 60 ANOS DE IDADE NÃO TIVER PELO MENOS 40 ANOS DE CARREIRA CONTRIBUTIVA, SOFRE MAIS UMA PENALIZAÇÃO QUE RESULTA DA APLICAÇÃO DO FACTOR DE SUSTENTABILIDADE, QUE EM 2022 É 14,06% (Portaria 307/2021)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</si>
</sst>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164" formatCode="_-* #,##0.00\ _€_-;\-* #,##0.00\ _€_-;_-* &quot;-&quot;??\ _€_-;_-@_-"/>
    <numFmt numFmtId="165" formatCode="0.0%"/>
    <numFmt numFmtId="166" formatCode="0.0000"/>
    <numFmt numFmtId="167" formatCode="_-* #,##0.0000\ _€_-;\-* #,##0.0000\ _€_-;_-* &quot;-&quot;??\ _€_-;_-@_-"/>
    <numFmt numFmtId="168" formatCode="#,##0.00\ &quot;€&quot;"/>
    <numFmt numFmtId="169" formatCode="_-* #,##0.00\ [$€]_-;\-* #,##0.00\ [$€]_-;_-* &quot;-&quot;??\ [$€]_-;_-@_-"/>
    <numFmt numFmtId="170" formatCode="#,##0.000000"/>
    <numFmt numFmtId="171" formatCode="General_)"/>
    <numFmt numFmtId="172" formatCode="#,##0.00\ _€"/>
    <numFmt numFmtId="173" formatCode="#,##0.0"/>
    <numFmt numFmtId="174" formatCode="_-[$€-2]\ * #,##0.00_-;\-[$€-2]\ * #,##0.00_-;_-[$€-2]\ * &quot;-&quot;??_-;_-@_-"/>
    <numFmt numFmtId="175" formatCode="_-* #,##0.00\ [$€-816]_-;\-* #,##0.00\ [$€-816]_-;_-* &quot;-&quot;??\ [$€-816]_-;_-@_-"/>
  </numFmts>
  <fonts count="80" x14ac:knownFonts="1">
    <font>
      <sz val="10"/>
      <name val="Arial"/>
    </font>
    <font>
      <sz val="11"/>
      <color indexed="8"/>
      <name val="Calibri"/>
      <family val="2"/>
    </font>
    <font>
      <sz val="10"/>
      <name val="Arial"/>
      <family val="2"/>
    </font>
    <font>
      <sz val="10"/>
      <name val="Arial"/>
      <family val="2"/>
    </font>
    <font>
      <sz val="10"/>
      <color indexed="8"/>
      <name val="Arial"/>
      <family val="2"/>
    </font>
    <font>
      <b/>
      <sz val="10"/>
      <color indexed="8"/>
      <name val="Arial"/>
      <family val="2"/>
    </font>
    <font>
      <sz val="11"/>
      <color indexed="9"/>
      <name val="Calibri"/>
      <family val="2"/>
    </font>
    <font>
      <b/>
      <sz val="11"/>
      <color indexed="52"/>
      <name val="Calibri"/>
      <family val="2"/>
    </font>
    <font>
      <sz val="11"/>
      <color indexed="20"/>
      <name val="Calibri"/>
      <family val="2"/>
    </font>
    <font>
      <sz val="11"/>
      <color indexed="60"/>
      <name val="Calibri"/>
      <family val="2"/>
    </font>
    <font>
      <b/>
      <sz val="11"/>
      <color indexed="63"/>
      <name val="Calibri"/>
      <family val="2"/>
    </font>
    <font>
      <b/>
      <sz val="11"/>
      <color indexed="8"/>
      <name val="Calibri"/>
      <family val="2"/>
    </font>
    <font>
      <b/>
      <sz val="11"/>
      <color indexed="9"/>
      <name val="Calibri"/>
      <family val="2"/>
    </font>
    <font>
      <sz val="10"/>
      <color indexed="9"/>
      <name val="Arial"/>
      <family val="2"/>
    </font>
    <font>
      <sz val="12"/>
      <name val="Times New Roman"/>
      <family val="1"/>
    </font>
    <font>
      <sz val="10"/>
      <name val="Times New Roman"/>
      <family val="1"/>
    </font>
    <font>
      <sz val="8"/>
      <name val="Comic Sans MS"/>
      <family val="4"/>
    </font>
    <font>
      <b/>
      <sz val="18"/>
      <color indexed="62"/>
      <name val="Cambria"/>
      <family val="2"/>
    </font>
    <font>
      <sz val="12"/>
      <name val="Courier"/>
      <family val="3"/>
    </font>
    <font>
      <sz val="18"/>
      <name val="Arial Black"/>
      <family val="2"/>
    </font>
    <font>
      <sz val="8"/>
      <name val="Arial"/>
    </font>
    <font>
      <sz val="11"/>
      <color theme="1"/>
      <name val="Calibri"/>
      <family val="2"/>
      <scheme val="minor"/>
    </font>
    <font>
      <u/>
      <sz val="11"/>
      <color theme="10"/>
      <name val="Calibri"/>
      <family val="2"/>
    </font>
    <font>
      <b/>
      <sz val="18"/>
      <name val="Roboto"/>
    </font>
    <font>
      <b/>
      <sz val="14"/>
      <color indexed="10"/>
      <name val="Roboto"/>
    </font>
    <font>
      <b/>
      <sz val="20"/>
      <name val="Roboto"/>
    </font>
    <font>
      <sz val="10"/>
      <name val="Roboto"/>
    </font>
    <font>
      <b/>
      <sz val="16"/>
      <color theme="1"/>
      <name val="Roboto"/>
    </font>
    <font>
      <b/>
      <sz val="16"/>
      <color indexed="10"/>
      <name val="Roboto"/>
    </font>
    <font>
      <b/>
      <sz val="12"/>
      <name val="Roboto"/>
    </font>
    <font>
      <b/>
      <sz val="14"/>
      <name val="Roboto"/>
    </font>
    <font>
      <b/>
      <sz val="24"/>
      <color indexed="10"/>
      <name val="Roboto"/>
    </font>
    <font>
      <b/>
      <u/>
      <sz val="24"/>
      <color indexed="17"/>
      <name val="Roboto"/>
    </font>
    <font>
      <b/>
      <u/>
      <sz val="24"/>
      <color indexed="10"/>
      <name val="Roboto"/>
    </font>
    <font>
      <b/>
      <sz val="14"/>
      <color indexed="12"/>
      <name val="Roboto"/>
    </font>
    <font>
      <b/>
      <sz val="10"/>
      <name val="Roboto"/>
    </font>
    <font>
      <b/>
      <u/>
      <sz val="10"/>
      <name val="Roboto"/>
    </font>
    <font>
      <b/>
      <sz val="16"/>
      <name val="Roboto"/>
    </font>
    <font>
      <b/>
      <u/>
      <sz val="14"/>
      <name val="Roboto"/>
    </font>
    <font>
      <b/>
      <u/>
      <sz val="16"/>
      <name val="Roboto"/>
    </font>
    <font>
      <sz val="12"/>
      <name val="Roboto"/>
    </font>
    <font>
      <sz val="10"/>
      <color indexed="8"/>
      <name val="Roboto"/>
    </font>
    <font>
      <b/>
      <sz val="10"/>
      <color indexed="10"/>
      <name val="Roboto"/>
    </font>
    <font>
      <sz val="14"/>
      <name val="Roboto"/>
    </font>
    <font>
      <b/>
      <sz val="24"/>
      <name val="Roboto"/>
    </font>
    <font>
      <b/>
      <sz val="14"/>
      <color theme="1"/>
      <name val="Roboto"/>
    </font>
    <font>
      <b/>
      <sz val="11"/>
      <name val="Roboto"/>
    </font>
    <font>
      <b/>
      <sz val="10"/>
      <color indexed="8"/>
      <name val="Roboto"/>
    </font>
    <font>
      <sz val="10"/>
      <color theme="1"/>
      <name val="Roboto"/>
    </font>
    <font>
      <b/>
      <sz val="16"/>
      <color indexed="8"/>
      <name val="Roboto"/>
    </font>
    <font>
      <b/>
      <sz val="10"/>
      <color rgb="FFFF0000"/>
      <name val="Roboto"/>
    </font>
    <font>
      <b/>
      <u/>
      <sz val="11"/>
      <name val="Roboto"/>
    </font>
    <font>
      <b/>
      <sz val="11"/>
      <color indexed="10"/>
      <name val="Roboto"/>
    </font>
    <font>
      <b/>
      <sz val="11"/>
      <color rgb="FFFF0000"/>
      <name val="Roboto"/>
    </font>
    <font>
      <sz val="11"/>
      <name val="Roboto"/>
    </font>
    <font>
      <b/>
      <sz val="11"/>
      <color indexed="8"/>
      <name val="Roboto"/>
    </font>
    <font>
      <b/>
      <sz val="11"/>
      <color theme="1"/>
      <name val="Roboto"/>
    </font>
    <font>
      <sz val="11"/>
      <color indexed="8"/>
      <name val="Roboto"/>
    </font>
    <font>
      <sz val="10"/>
      <color rgb="FFFF0000"/>
      <name val="Roboto"/>
    </font>
    <font>
      <u/>
      <sz val="11"/>
      <name val="Roboto"/>
    </font>
    <font>
      <b/>
      <u/>
      <sz val="12"/>
      <name val="Roboto"/>
    </font>
    <font>
      <b/>
      <sz val="10"/>
      <color indexed="12"/>
      <name val="Roboto"/>
    </font>
    <font>
      <b/>
      <sz val="12"/>
      <name val="Arial Black"/>
      <family val="2"/>
    </font>
    <font>
      <b/>
      <sz val="12"/>
      <color indexed="8"/>
      <name val="Roboto"/>
    </font>
    <font>
      <sz val="12"/>
      <color indexed="8"/>
      <name val="Roboto"/>
    </font>
    <font>
      <b/>
      <sz val="12"/>
      <name val="Roboto"/>
      <family val="2"/>
    </font>
    <font>
      <b/>
      <sz val="12"/>
      <color indexed="10"/>
      <name val="Roboto"/>
    </font>
    <font>
      <b/>
      <sz val="12"/>
      <color indexed="17"/>
      <name val="Roboto"/>
    </font>
    <font>
      <b/>
      <sz val="12"/>
      <color rgb="FF0070C0"/>
      <name val="Roboto"/>
    </font>
    <font>
      <b/>
      <u/>
      <sz val="12"/>
      <color indexed="8"/>
      <name val="Roboto"/>
    </font>
    <font>
      <u/>
      <sz val="10"/>
      <color theme="10"/>
      <name val="Arial"/>
      <family val="2"/>
    </font>
    <font>
      <b/>
      <u/>
      <sz val="12"/>
      <color indexed="10"/>
      <name val="Roboto"/>
    </font>
    <font>
      <sz val="18"/>
      <name val="Roboto"/>
    </font>
    <font>
      <b/>
      <sz val="18"/>
      <color theme="1"/>
      <name val="Roboto"/>
    </font>
    <font>
      <b/>
      <u/>
      <sz val="16"/>
      <name val="Arial Black"/>
      <family val="2"/>
    </font>
    <font>
      <b/>
      <sz val="16"/>
      <name val="Arial Black"/>
      <family val="2"/>
    </font>
    <font>
      <b/>
      <u/>
      <sz val="16"/>
      <name val="Roboto"/>
      <family val="2"/>
    </font>
    <font>
      <b/>
      <sz val="18"/>
      <color rgb="FFFF0000"/>
      <name val="Roboto"/>
    </font>
    <font>
      <b/>
      <sz val="14"/>
      <color rgb="FFFF0000"/>
      <name val="Roboto"/>
    </font>
    <font>
      <sz val="10"/>
      <color rgb="FF272B30"/>
      <name val="Times New Roman"/>
      <family val="1"/>
    </font>
  </fonts>
  <fills count="34">
    <fill>
      <patternFill patternType="none"/>
    </fill>
    <fill>
      <patternFill patternType="gray125"/>
    </fill>
    <fill>
      <patternFill patternType="solid">
        <fgColor indexed="45"/>
      </patternFill>
    </fill>
    <fill>
      <patternFill patternType="solid">
        <fgColor indexed="36"/>
      </patternFill>
    </fill>
    <fill>
      <patternFill patternType="solid">
        <fgColor indexed="49"/>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patternFill>
    </fill>
    <fill>
      <patternFill patternType="solid">
        <fgColor indexed="11"/>
        <bgColor indexed="64"/>
      </patternFill>
    </fill>
    <fill>
      <patternFill patternType="solid">
        <fgColor indexed="50"/>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C0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86">
    <xf numFmtId="0" fontId="0" fillId="0" borderId="0"/>
    <xf numFmtId="0" fontId="4" fillId="6" borderId="0" applyNumberFormat="0" applyBorder="0" applyAlignment="0" applyProtection="0"/>
    <xf numFmtId="0" fontId="4" fillId="6" borderId="0" applyNumberFormat="0" applyBorder="0" applyAlignment="0" applyProtection="0"/>
    <xf numFmtId="0" fontId="13" fillId="7"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13" fillId="1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13"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4" fillId="6" borderId="0" applyNumberFormat="0" applyBorder="0" applyAlignment="0" applyProtection="0"/>
    <xf numFmtId="0" fontId="4" fillId="10" borderId="0" applyNumberFormat="0" applyBorder="0" applyAlignment="0" applyProtection="0"/>
    <xf numFmtId="0" fontId="13" fillId="10"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4" fillId="14" borderId="0" applyNumberFormat="0" applyBorder="0" applyAlignment="0" applyProtection="0"/>
    <xf numFmtId="0" fontId="4" fillId="6" borderId="0" applyNumberFormat="0" applyBorder="0" applyAlignment="0" applyProtection="0"/>
    <xf numFmtId="0" fontId="13" fillId="7"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 fillId="9" borderId="0" applyNumberFormat="0" applyBorder="0" applyAlignment="0" applyProtection="0"/>
    <xf numFmtId="0" fontId="4" fillId="16" borderId="0" applyNumberFormat="0" applyBorder="0" applyAlignment="0" applyProtection="0"/>
    <xf numFmtId="0" fontId="13" fillId="16"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8" fillId="2" borderId="0" applyNumberFormat="0" applyBorder="0" applyAlignment="0" applyProtection="0"/>
    <xf numFmtId="0" fontId="7" fillId="17" borderId="1" applyNumberFormat="0" applyAlignment="0" applyProtection="0"/>
    <xf numFmtId="0" fontId="12" fillId="18" borderId="2" applyNumberFormat="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44" fontId="3" fillId="0" borderId="0" applyFont="0" applyFill="0" applyBorder="0" applyAlignment="0" applyProtection="0"/>
    <xf numFmtId="44" fontId="14" fillId="0" borderId="0" applyFont="0" applyFill="0" applyBorder="0" applyAlignment="0" applyProtection="0"/>
    <xf numFmtId="169" fontId="3" fillId="0" borderId="0" applyFont="0" applyFill="0" applyBorder="0" applyAlignment="0" applyProtection="0"/>
    <xf numFmtId="0" fontId="22" fillId="0" borderId="0" applyNumberFormat="0" applyFill="0" applyBorder="0" applyAlignment="0" applyProtection="0">
      <alignment vertical="top"/>
      <protection locked="0"/>
    </xf>
    <xf numFmtId="0" fontId="9" fillId="22" borderId="0" applyNumberFormat="0" applyBorder="0" applyAlignment="0" applyProtection="0"/>
    <xf numFmtId="0" fontId="3" fillId="0" borderId="0"/>
    <xf numFmtId="0" fontId="3" fillId="0" borderId="0"/>
    <xf numFmtId="171" fontId="18" fillId="0" borderId="0"/>
    <xf numFmtId="0" fontId="21" fillId="0" borderId="0"/>
    <xf numFmtId="0" fontId="3" fillId="0" borderId="0"/>
    <xf numFmtId="0" fontId="3" fillId="0" borderId="0"/>
    <xf numFmtId="0" fontId="14" fillId="0" borderId="0"/>
    <xf numFmtId="0" fontId="14" fillId="0" borderId="0"/>
    <xf numFmtId="0" fontId="15" fillId="0" borderId="0"/>
    <xf numFmtId="0" fontId="3" fillId="0" borderId="0"/>
    <xf numFmtId="0" fontId="2"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4" fillId="0" borderId="0"/>
    <xf numFmtId="0" fontId="14" fillId="0" borderId="0"/>
    <xf numFmtId="0" fontId="14" fillId="0" borderId="0"/>
    <xf numFmtId="0" fontId="14" fillId="0" borderId="0"/>
    <xf numFmtId="0" fontId="21" fillId="0" borderId="0"/>
    <xf numFmtId="0" fontId="3" fillId="0" borderId="0"/>
    <xf numFmtId="0" fontId="14" fillId="0" borderId="0"/>
    <xf numFmtId="0" fontId="21" fillId="0" borderId="0"/>
    <xf numFmtId="0" fontId="21" fillId="0" borderId="0"/>
    <xf numFmtId="0" fontId="21" fillId="0" borderId="0"/>
    <xf numFmtId="0" fontId="21" fillId="0" borderId="0"/>
    <xf numFmtId="0" fontId="21" fillId="0" borderId="0"/>
    <xf numFmtId="0" fontId="14" fillId="0" borderId="0"/>
    <xf numFmtId="0" fontId="21" fillId="0" borderId="0"/>
    <xf numFmtId="0" fontId="16" fillId="0" borderId="0"/>
    <xf numFmtId="0" fontId="14" fillId="0" borderId="0"/>
    <xf numFmtId="0" fontId="14" fillId="0" borderId="0"/>
    <xf numFmtId="0" fontId="14" fillId="0" borderId="0"/>
    <xf numFmtId="0" fontId="16" fillId="0" borderId="0"/>
    <xf numFmtId="0" fontId="16" fillId="0" borderId="0"/>
    <xf numFmtId="0" fontId="21" fillId="0" borderId="0"/>
    <xf numFmtId="0" fontId="21" fillId="0" borderId="0"/>
    <xf numFmtId="0" fontId="21" fillId="0" borderId="0"/>
    <xf numFmtId="0" fontId="21" fillId="0" borderId="0"/>
    <xf numFmtId="0" fontId="14" fillId="0" borderId="0"/>
    <xf numFmtId="0" fontId="14" fillId="0" borderId="0"/>
    <xf numFmtId="0" fontId="21" fillId="0" borderId="0"/>
    <xf numFmtId="0" fontId="21" fillId="0" borderId="0"/>
    <xf numFmtId="0" fontId="10" fillId="17" borderId="3"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17" fillId="0" borderId="0" applyNumberFormat="0" applyFill="0" applyBorder="0" applyAlignment="0" applyProtection="0"/>
    <xf numFmtId="0" fontId="11" fillId="0" borderId="4" applyNumberFormat="0" applyFill="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3"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xf numFmtId="0" fontId="70" fillId="0" borderId="0" applyNumberFormat="0" applyFill="0" applyBorder="0" applyAlignment="0" applyProtection="0"/>
  </cellStyleXfs>
  <cellXfs count="305">
    <xf numFmtId="0" fontId="0" fillId="0" borderId="0" xfId="0"/>
    <xf numFmtId="0" fontId="0" fillId="0" borderId="0" xfId="0" applyAlignment="1">
      <alignment horizontal="center" vertical="center" wrapText="1"/>
    </xf>
    <xf numFmtId="0" fontId="23" fillId="0" borderId="0" xfId="0" applyFont="1" applyAlignment="1">
      <alignment vertical="center" wrapText="1"/>
    </xf>
    <xf numFmtId="0" fontId="25" fillId="0" borderId="0" xfId="0" applyFont="1" applyAlignment="1">
      <alignment vertical="center" wrapText="1"/>
    </xf>
    <xf numFmtId="0" fontId="26" fillId="0" borderId="0" xfId="0" applyFont="1"/>
    <xf numFmtId="0" fontId="27"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34" fillId="0" borderId="0" xfId="0" applyFont="1" applyAlignment="1">
      <alignment vertical="center" wrapText="1"/>
    </xf>
    <xf numFmtId="0" fontId="35" fillId="0" borderId="16" xfId="0" applyFont="1" applyBorder="1" applyAlignment="1">
      <alignment horizontal="center" vertical="center" wrapText="1"/>
    </xf>
    <xf numFmtId="0" fontId="26"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vertical="center" wrapText="1"/>
    </xf>
    <xf numFmtId="0" fontId="35" fillId="0" borderId="9" xfId="0" applyFont="1" applyBorder="1" applyAlignment="1">
      <alignment horizontal="center" vertical="center" wrapText="1"/>
    </xf>
    <xf numFmtId="0" fontId="26" fillId="0" borderId="0" xfId="0" applyFont="1" applyAlignment="1">
      <alignment vertical="center" wrapText="1"/>
    </xf>
    <xf numFmtId="2" fontId="26" fillId="0" borderId="0" xfId="0" applyNumberFormat="1" applyFont="1"/>
    <xf numFmtId="0" fontId="26" fillId="0" borderId="0" xfId="0" applyFont="1" applyAlignment="1">
      <alignment horizontal="center"/>
    </xf>
    <xf numFmtId="0" fontId="43" fillId="0" borderId="0" xfId="0" applyFont="1" applyAlignment="1">
      <alignment horizontal="center" vertical="center" wrapText="1"/>
    </xf>
    <xf numFmtId="0" fontId="41" fillId="0" borderId="20" xfId="115" applyFont="1" applyBorder="1"/>
    <xf numFmtId="4" fontId="48" fillId="0" borderId="25" xfId="108" applyNumberFormat="1" applyFont="1" applyBorder="1"/>
    <xf numFmtId="165" fontId="41" fillId="0" borderId="6" xfId="163" applyNumberFormat="1" applyFont="1" applyFill="1" applyBorder="1" applyAlignment="1">
      <alignment horizontal="right"/>
    </xf>
    <xf numFmtId="0" fontId="41" fillId="0" borderId="26" xfId="115" applyFont="1" applyBorder="1"/>
    <xf numFmtId="4" fontId="48" fillId="0" borderId="27" xfId="108" applyNumberFormat="1" applyFont="1" applyBorder="1"/>
    <xf numFmtId="165" fontId="41" fillId="0" borderId="17" xfId="163" applyNumberFormat="1" applyFont="1" applyFill="1" applyBorder="1" applyAlignment="1">
      <alignment horizontal="right"/>
    </xf>
    <xf numFmtId="0" fontId="50" fillId="0" borderId="0" xfId="0" applyFont="1" applyAlignment="1">
      <alignment vertical="center" wrapText="1"/>
    </xf>
    <xf numFmtId="0" fontId="46" fillId="0" borderId="16" xfId="0" applyFont="1" applyBorder="1" applyAlignment="1">
      <alignment horizontal="center" vertical="center" wrapText="1"/>
    </xf>
    <xf numFmtId="0" fontId="53" fillId="0" borderId="0" xfId="0" applyFont="1" applyAlignment="1">
      <alignment vertical="center" wrapText="1"/>
    </xf>
    <xf numFmtId="0" fontId="54" fillId="0" borderId="0" xfId="0" applyFont="1" applyAlignment="1">
      <alignment horizontal="center" vertical="center" wrapText="1"/>
    </xf>
    <xf numFmtId="0" fontId="46" fillId="0" borderId="0" xfId="0" applyFont="1" applyAlignment="1">
      <alignment vertical="center" wrapText="1"/>
    </xf>
    <xf numFmtId="0" fontId="46" fillId="0" borderId="0" xfId="0" applyFont="1" applyAlignment="1">
      <alignment horizontal="center" vertical="center" wrapText="1"/>
    </xf>
    <xf numFmtId="168" fontId="54" fillId="24" borderId="16" xfId="0" applyNumberFormat="1" applyFont="1" applyFill="1" applyBorder="1" applyAlignment="1" applyProtection="1">
      <alignment horizontal="center" vertical="center" wrapText="1"/>
      <protection locked="0"/>
    </xf>
    <xf numFmtId="168" fontId="46" fillId="0" borderId="22" xfId="0" applyNumberFormat="1" applyFont="1" applyBorder="1" applyAlignment="1">
      <alignment horizontal="center" vertical="center" wrapText="1"/>
    </xf>
    <xf numFmtId="0" fontId="46" fillId="0" borderId="16" xfId="0" applyFont="1" applyBorder="1" applyAlignment="1" applyProtection="1">
      <alignment horizontal="center" vertical="center" wrapText="1"/>
      <protection locked="0"/>
    </xf>
    <xf numFmtId="0" fontId="54" fillId="0" borderId="0" xfId="0" applyFont="1" applyAlignment="1">
      <alignment vertical="center" wrapText="1"/>
    </xf>
    <xf numFmtId="0" fontId="36" fillId="0" borderId="0" xfId="0" applyFont="1" applyAlignment="1">
      <alignment horizontal="center" vertical="center" wrapText="1"/>
    </xf>
    <xf numFmtId="168" fontId="26" fillId="0" borderId="16" xfId="0" applyNumberFormat="1" applyFont="1" applyBorder="1" applyAlignment="1">
      <alignment horizontal="center" vertical="center" wrapText="1"/>
    </xf>
    <xf numFmtId="174" fontId="35" fillId="25" borderId="16" xfId="0" applyNumberFormat="1" applyFont="1" applyFill="1" applyBorder="1" applyAlignment="1">
      <alignment horizontal="center" vertical="center" wrapText="1"/>
    </xf>
    <xf numFmtId="0" fontId="35" fillId="0" borderId="0" xfId="0" applyFont="1" applyAlignment="1">
      <alignment horizontal="right" vertical="center" wrapText="1"/>
    </xf>
    <xf numFmtId="174" fontId="35" fillId="0" borderId="0" xfId="94" applyNumberFormat="1" applyFont="1" applyBorder="1" applyAlignment="1">
      <alignment horizontal="center" vertical="center" wrapText="1"/>
    </xf>
    <xf numFmtId="174" fontId="35" fillId="0" borderId="0" xfId="0" applyNumberFormat="1" applyFont="1" applyAlignment="1">
      <alignment horizontal="center" vertical="center" wrapText="1"/>
    </xf>
    <xf numFmtId="0" fontId="56" fillId="0" borderId="0" xfId="0" applyFont="1" applyAlignment="1">
      <alignment vertical="center" wrapText="1"/>
    </xf>
    <xf numFmtId="167" fontId="57" fillId="0" borderId="16" xfId="94" applyNumberFormat="1" applyFont="1" applyFill="1" applyBorder="1" applyAlignment="1">
      <alignment vertical="center" wrapText="1"/>
    </xf>
    <xf numFmtId="2" fontId="54" fillId="0" borderId="0" xfId="0" applyNumberFormat="1" applyFont="1" applyAlignment="1">
      <alignment vertical="center" wrapText="1"/>
    </xf>
    <xf numFmtId="166" fontId="54" fillId="0" borderId="0" xfId="0" applyNumberFormat="1" applyFont="1" applyAlignment="1">
      <alignment vertical="center" wrapText="1"/>
    </xf>
    <xf numFmtId="2" fontId="26" fillId="0" borderId="0" xfId="0" applyNumberFormat="1" applyFont="1" applyAlignment="1">
      <alignment vertical="center" wrapText="1"/>
    </xf>
    <xf numFmtId="166" fontId="26" fillId="0" borderId="0" xfId="0" applyNumberFormat="1" applyFont="1" applyAlignment="1">
      <alignment vertical="center" wrapText="1"/>
    </xf>
    <xf numFmtId="0" fontId="58" fillId="0" borderId="0" xfId="0" applyFont="1" applyAlignment="1">
      <alignment vertical="center" wrapText="1"/>
    </xf>
    <xf numFmtId="174" fontId="26" fillId="0" borderId="0" xfId="0" applyNumberFormat="1" applyFont="1" applyAlignment="1">
      <alignment vertical="center" wrapText="1"/>
    </xf>
    <xf numFmtId="0" fontId="47" fillId="0" borderId="0" xfId="115" quotePrefix="1" applyFont="1" applyAlignment="1">
      <alignment horizontal="centerContinuous" vertical="center" wrapText="1"/>
    </xf>
    <xf numFmtId="0" fontId="41" fillId="0" borderId="0" xfId="115" applyFont="1" applyAlignment="1">
      <alignment horizontal="centerContinuous" vertical="center" wrapText="1"/>
    </xf>
    <xf numFmtId="0" fontId="41" fillId="0" borderId="20" xfId="115" applyFont="1" applyBorder="1" applyAlignment="1">
      <alignment vertical="center" wrapText="1"/>
    </xf>
    <xf numFmtId="4" fontId="48" fillId="0" borderId="25" xfId="108" applyNumberFormat="1" applyFont="1" applyBorder="1" applyAlignment="1">
      <alignment vertical="center" wrapText="1"/>
    </xf>
    <xf numFmtId="165" fontId="41" fillId="0" borderId="6" xfId="163" applyNumberFormat="1" applyFont="1" applyFill="1" applyBorder="1" applyAlignment="1">
      <alignment horizontal="right" vertical="center" wrapText="1"/>
    </xf>
    <xf numFmtId="0" fontId="41" fillId="0" borderId="26" xfId="115" applyFont="1" applyBorder="1" applyAlignment="1">
      <alignment vertical="center" wrapText="1"/>
    </xf>
    <xf numFmtId="4" fontId="48" fillId="0" borderId="27" xfId="108" applyNumberFormat="1" applyFont="1" applyBorder="1" applyAlignment="1">
      <alignment vertical="center" wrapText="1"/>
    </xf>
    <xf numFmtId="165" fontId="41" fillId="0" borderId="17" xfId="163" applyNumberFormat="1" applyFont="1" applyFill="1" applyBorder="1" applyAlignment="1">
      <alignment horizontal="right" vertical="center" wrapText="1"/>
    </xf>
    <xf numFmtId="0" fontId="43" fillId="0" borderId="0" xfId="0" applyFont="1" applyAlignment="1">
      <alignment vertical="center" wrapText="1"/>
    </xf>
    <xf numFmtId="0" fontId="38" fillId="0" borderId="0" xfId="0" applyFont="1" applyAlignment="1">
      <alignment vertical="center" wrapText="1"/>
    </xf>
    <xf numFmtId="0" fontId="43" fillId="25" borderId="44" xfId="0" applyFont="1" applyFill="1" applyBorder="1" applyAlignment="1">
      <alignment horizontal="center" vertical="center" wrapText="1"/>
    </xf>
    <xf numFmtId="0" fontId="46" fillId="24" borderId="16" xfId="0" applyFont="1" applyFill="1" applyBorder="1" applyAlignment="1" applyProtection="1">
      <alignment horizontal="center" vertical="center" wrapText="1"/>
      <protection locked="0"/>
    </xf>
    <xf numFmtId="0" fontId="46" fillId="0" borderId="46"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47"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7" xfId="0" applyFont="1" applyBorder="1" applyAlignment="1">
      <alignment horizontal="center" vertical="center" wrapText="1"/>
    </xf>
    <xf numFmtId="0" fontId="35" fillId="0" borderId="0" xfId="0" applyFont="1"/>
    <xf numFmtId="0" fontId="26" fillId="0" borderId="0" xfId="0" applyFont="1" applyAlignment="1">
      <alignment horizontal="left" vertical="top" wrapText="1"/>
    </xf>
    <xf numFmtId="0" fontId="35" fillId="0" borderId="0" xfId="0" applyFont="1" applyAlignment="1">
      <alignment horizontal="left" vertical="top" wrapText="1"/>
    </xf>
    <xf numFmtId="0" fontId="26" fillId="0" borderId="0" xfId="0" applyFont="1" applyAlignment="1">
      <alignment vertical="top" wrapText="1"/>
    </xf>
    <xf numFmtId="165" fontId="26" fillId="0" borderId="0" xfId="0" applyNumberFormat="1" applyFont="1"/>
    <xf numFmtId="167" fontId="41" fillId="0" borderId="0" xfId="94" applyNumberFormat="1" applyFont="1" applyFill="1" applyBorder="1" applyAlignment="1"/>
    <xf numFmtId="4" fontId="35" fillId="0" borderId="0" xfId="0" applyNumberFormat="1" applyFont="1" applyAlignment="1">
      <alignment horizontal="center" vertical="center" wrapText="1"/>
    </xf>
    <xf numFmtId="0" fontId="26" fillId="0" borderId="14" xfId="0" applyFont="1" applyBorder="1" applyAlignment="1">
      <alignment horizontal="center" vertical="center" wrapText="1"/>
    </xf>
    <xf numFmtId="0" fontId="35" fillId="0" borderId="0" xfId="0" applyFont="1" applyAlignment="1">
      <alignment horizontal="center"/>
    </xf>
    <xf numFmtId="0" fontId="35"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26" fillId="0" borderId="0" xfId="0" applyFont="1" applyAlignment="1">
      <alignment horizontal="left"/>
    </xf>
    <xf numFmtId="0" fontId="29" fillId="0" borderId="0" xfId="0" applyFont="1" applyAlignment="1">
      <alignment horizontal="center" vertical="center" wrapText="1"/>
    </xf>
    <xf numFmtId="0" fontId="29" fillId="0" borderId="0" xfId="0" applyFont="1"/>
    <xf numFmtId="0" fontId="40" fillId="0" borderId="0" xfId="0" applyFont="1"/>
    <xf numFmtId="0" fontId="40" fillId="0" borderId="0" xfId="0" applyFont="1" applyAlignment="1">
      <alignment horizontal="center" vertical="center" wrapText="1"/>
    </xf>
    <xf numFmtId="0" fontId="29" fillId="0" borderId="0" xfId="0" applyFont="1" applyAlignment="1">
      <alignment horizontal="right" vertical="center" wrapText="1"/>
    </xf>
    <xf numFmtId="2" fontId="40" fillId="0" borderId="0" xfId="0" applyNumberFormat="1" applyFont="1"/>
    <xf numFmtId="166" fontId="40" fillId="0" borderId="0" xfId="0" applyNumberFormat="1" applyFont="1"/>
    <xf numFmtId="0" fontId="42" fillId="0" borderId="0" xfId="0" applyFont="1" applyAlignment="1">
      <alignment vertical="center" wrapText="1"/>
    </xf>
    <xf numFmtId="172" fontId="35" fillId="0" borderId="0" xfId="0" applyNumberFormat="1" applyFont="1" applyAlignment="1">
      <alignment horizontal="center" vertical="center" wrapText="1"/>
    </xf>
    <xf numFmtId="0" fontId="35" fillId="0" borderId="0" xfId="0" applyFont="1" applyAlignment="1">
      <alignment vertical="top" wrapText="1"/>
    </xf>
    <xf numFmtId="49" fontId="35" fillId="25" borderId="14" xfId="0" applyNumberFormat="1" applyFont="1" applyFill="1" applyBorder="1" applyAlignment="1">
      <alignment vertical="center" wrapText="1"/>
    </xf>
    <xf numFmtId="174" fontId="29" fillId="25" borderId="16" xfId="94" applyNumberFormat="1" applyFont="1" applyFill="1" applyBorder="1" applyAlignment="1">
      <alignment horizontal="center" vertical="center" wrapText="1"/>
    </xf>
    <xf numFmtId="10" fontId="35" fillId="0" borderId="16" xfId="0" applyNumberFormat="1" applyFont="1" applyBorder="1" applyAlignment="1">
      <alignment horizontal="center" vertical="center" wrapText="1"/>
    </xf>
    <xf numFmtId="0" fontId="35" fillId="0" borderId="0" xfId="0" applyFont="1" applyAlignment="1">
      <alignment horizontal="center" vertical="top" wrapText="1"/>
    </xf>
    <xf numFmtId="0" fontId="63" fillId="0" borderId="0" xfId="115" quotePrefix="1" applyFont="1" applyAlignment="1">
      <alignment horizontal="centerContinuous"/>
    </xf>
    <xf numFmtId="0" fontId="64" fillId="0" borderId="0" xfId="115" applyFont="1" applyAlignment="1">
      <alignment horizontal="centerContinuous"/>
    </xf>
    <xf numFmtId="4" fontId="29" fillId="28" borderId="16" xfId="0" applyNumberFormat="1" applyFont="1" applyFill="1" applyBorder="1" applyAlignment="1">
      <alignment horizontal="center" vertical="center" wrapText="1"/>
    </xf>
    <xf numFmtId="3" fontId="29" fillId="0" borderId="16" xfId="0" applyNumberFormat="1" applyFont="1" applyBorder="1" applyAlignment="1">
      <alignment horizontal="center" vertical="center" wrapText="1"/>
    </xf>
    <xf numFmtId="4" fontId="29" fillId="0" borderId="16" xfId="0" applyNumberFormat="1" applyFont="1" applyBorder="1" applyAlignment="1">
      <alignment horizontal="center" vertical="center" wrapText="1"/>
    </xf>
    <xf numFmtId="174" fontId="29" fillId="0" borderId="0" xfId="94" applyNumberFormat="1" applyFont="1" applyBorder="1" applyAlignment="1">
      <alignment horizontal="center" vertical="center" wrapText="1"/>
    </xf>
    <xf numFmtId="175" fontId="29" fillId="25" borderId="7" xfId="0" applyNumberFormat="1" applyFont="1" applyFill="1" applyBorder="1" applyAlignment="1">
      <alignment horizontal="center" vertical="center" wrapText="1"/>
    </xf>
    <xf numFmtId="0" fontId="29" fillId="0" borderId="0" xfId="0" applyFont="1" applyAlignment="1">
      <alignment horizontal="center" vertical="center" wrapText="1"/>
    </xf>
    <xf numFmtId="4" fontId="29" fillId="0" borderId="16" xfId="0" applyNumberFormat="1" applyFont="1" applyBorder="1" applyAlignment="1">
      <alignment horizontal="center" wrapText="1"/>
    </xf>
    <xf numFmtId="0" fontId="40" fillId="0" borderId="28" xfId="0" applyFont="1" applyBorder="1" applyAlignment="1">
      <alignment horizontal="center" vertical="center" wrapText="1"/>
    </xf>
    <xf numFmtId="0" fontId="29" fillId="0" borderId="13" xfId="0" applyFont="1" applyBorder="1" applyAlignment="1">
      <alignment horizontal="center" vertical="center" wrapText="1"/>
    </xf>
    <xf numFmtId="3" fontId="29" fillId="0" borderId="13" xfId="0" applyNumberFormat="1" applyFont="1" applyBorder="1" applyAlignment="1">
      <alignment horizontal="center" vertical="center" wrapText="1"/>
    </xf>
    <xf numFmtId="3" fontId="29" fillId="0" borderId="13" xfId="0" applyNumberFormat="1" applyFont="1" applyBorder="1" applyAlignment="1" applyProtection="1">
      <alignment horizontal="center" vertical="center" wrapText="1"/>
      <protection locked="0"/>
    </xf>
    <xf numFmtId="3" fontId="29" fillId="0" borderId="9" xfId="0" applyNumberFormat="1" applyFont="1" applyBorder="1" applyAlignment="1">
      <alignment horizontal="center" vertical="center" wrapText="1"/>
    </xf>
    <xf numFmtId="0" fontId="40" fillId="0" borderId="29" xfId="0" applyFont="1" applyBorder="1" applyAlignment="1">
      <alignment horizontal="center" vertical="center" wrapText="1"/>
    </xf>
    <xf numFmtId="0" fontId="29" fillId="25" borderId="18" xfId="0" applyFont="1" applyFill="1" applyBorder="1" applyAlignment="1">
      <alignment horizontal="center" vertical="center" wrapText="1"/>
    </xf>
    <xf numFmtId="4" fontId="29" fillId="25" borderId="18" xfId="0" applyNumberFormat="1" applyFont="1" applyFill="1" applyBorder="1" applyAlignment="1">
      <alignment horizontal="center" vertical="center" wrapText="1"/>
    </xf>
    <xf numFmtId="4" fontId="29" fillId="25" borderId="7" xfId="0" applyNumberFormat="1" applyFont="1" applyFill="1" applyBorder="1" applyAlignment="1">
      <alignment horizontal="center" vertical="center" wrapText="1"/>
    </xf>
    <xf numFmtId="0" fontId="29" fillId="0" borderId="18" xfId="0" applyFont="1" applyBorder="1" applyAlignment="1">
      <alignment horizontal="center" vertical="center" wrapText="1"/>
    </xf>
    <xf numFmtId="9" fontId="40" fillId="0" borderId="9" xfId="0" applyNumberFormat="1" applyFont="1" applyBorder="1" applyAlignment="1">
      <alignment horizontal="center" vertical="center" wrapText="1"/>
    </xf>
    <xf numFmtId="2" fontId="29" fillId="32" borderId="13" xfId="0" applyNumberFormat="1" applyFont="1" applyFill="1" applyBorder="1" applyAlignment="1">
      <alignment horizontal="center" vertical="center" wrapText="1"/>
    </xf>
    <xf numFmtId="0" fontId="29" fillId="0" borderId="46" xfId="0" applyFont="1" applyBorder="1" applyAlignment="1">
      <alignment horizontal="center"/>
    </xf>
    <xf numFmtId="0" fontId="29" fillId="0" borderId="16" xfId="0" applyFont="1" applyBorder="1" applyAlignment="1">
      <alignment horizontal="center"/>
    </xf>
    <xf numFmtId="0" fontId="29" fillId="28" borderId="16" xfId="0" applyFont="1" applyFill="1" applyBorder="1" applyAlignment="1" applyProtection="1">
      <alignment horizontal="center"/>
      <protection locked="0"/>
    </xf>
    <xf numFmtId="167" fontId="29" fillId="0" borderId="16" xfId="94" applyNumberFormat="1" applyFont="1" applyBorder="1" applyAlignment="1">
      <alignment wrapText="1"/>
    </xf>
    <xf numFmtId="4" fontId="29" fillId="29" borderId="16" xfId="0" applyNumberFormat="1" applyFont="1" applyFill="1" applyBorder="1" applyAlignment="1">
      <alignment horizontal="center" wrapText="1"/>
    </xf>
    <xf numFmtId="4" fontId="29" fillId="0" borderId="22" xfId="0" applyNumberFormat="1" applyFont="1" applyBorder="1" applyAlignment="1">
      <alignment horizontal="center" wrapText="1"/>
    </xf>
    <xf numFmtId="3" fontId="29" fillId="28" borderId="16" xfId="0" applyNumberFormat="1" applyFont="1" applyFill="1" applyBorder="1" applyAlignment="1" applyProtection="1">
      <alignment horizontal="center"/>
      <protection locked="0"/>
    </xf>
    <xf numFmtId="167" fontId="29" fillId="0" borderId="16" xfId="94" applyNumberFormat="1" applyFont="1" applyBorder="1" applyAlignment="1"/>
    <xf numFmtId="167" fontId="63" fillId="0" borderId="16" xfId="94" applyNumberFormat="1" applyFont="1" applyFill="1" applyBorder="1" applyAlignment="1"/>
    <xf numFmtId="4" fontId="29" fillId="0" borderId="16" xfId="0" applyNumberFormat="1" applyFont="1" applyBorder="1" applyAlignment="1">
      <alignment horizontal="center"/>
    </xf>
    <xf numFmtId="164" fontId="63" fillId="28" borderId="16" xfId="94" applyFont="1" applyFill="1" applyBorder="1" applyAlignment="1" applyProtection="1">
      <alignment horizontal="center"/>
      <protection locked="0"/>
    </xf>
    <xf numFmtId="164" fontId="29" fillId="28" borderId="16" xfId="94" applyFont="1" applyFill="1" applyBorder="1" applyAlignment="1" applyProtection="1">
      <alignment horizontal="center"/>
      <protection locked="0"/>
    </xf>
    <xf numFmtId="4" fontId="29" fillId="0" borderId="16" xfId="0" applyNumberFormat="1" applyFont="1" applyBorder="1" applyAlignment="1" applyProtection="1">
      <alignment horizontal="center"/>
      <protection locked="0"/>
    </xf>
    <xf numFmtId="4" fontId="29" fillId="30" borderId="16" xfId="0" applyNumberFormat="1" applyFont="1" applyFill="1" applyBorder="1" applyAlignment="1">
      <alignment horizontal="center" wrapText="1"/>
    </xf>
    <xf numFmtId="4" fontId="29" fillId="23" borderId="16" xfId="0" applyNumberFormat="1" applyFont="1" applyFill="1" applyBorder="1" applyAlignment="1" applyProtection="1">
      <alignment horizontal="center"/>
      <protection locked="0"/>
    </xf>
    <xf numFmtId="0" fontId="29" fillId="0" borderId="47" xfId="0" applyFont="1" applyBorder="1" applyAlignment="1">
      <alignment horizontal="center"/>
    </xf>
    <xf numFmtId="0" fontId="29" fillId="0" borderId="23" xfId="0" applyFont="1" applyBorder="1" applyAlignment="1">
      <alignment horizontal="center"/>
    </xf>
    <xf numFmtId="164" fontId="29" fillId="28" borderId="23" xfId="94" applyFont="1" applyFill="1" applyBorder="1" applyAlignment="1" applyProtection="1">
      <alignment horizontal="center"/>
      <protection locked="0"/>
    </xf>
    <xf numFmtId="167" fontId="63" fillId="0" borderId="23" xfId="94" applyNumberFormat="1" applyFont="1" applyFill="1" applyBorder="1" applyAlignment="1"/>
    <xf numFmtId="4" fontId="29" fillId="30" borderId="23" xfId="0" applyNumberFormat="1" applyFont="1" applyFill="1" applyBorder="1" applyAlignment="1">
      <alignment horizontal="center" wrapText="1"/>
    </xf>
    <xf numFmtId="4" fontId="29" fillId="0" borderId="23" xfId="0" applyNumberFormat="1" applyFont="1" applyBorder="1" applyAlignment="1">
      <alignment horizontal="center" wrapText="1"/>
    </xf>
    <xf numFmtId="4" fontId="29" fillId="23" borderId="23" xfId="0" applyNumberFormat="1" applyFont="1" applyFill="1" applyBorder="1" applyAlignment="1" applyProtection="1">
      <alignment horizontal="center"/>
      <protection locked="0"/>
    </xf>
    <xf numFmtId="4" fontId="29" fillId="0" borderId="24" xfId="0" applyNumberFormat="1" applyFont="1" applyBorder="1" applyAlignment="1">
      <alignment horizontal="center" wrapText="1"/>
    </xf>
    <xf numFmtId="0" fontId="70" fillId="0" borderId="0" xfId="185"/>
    <xf numFmtId="0" fontId="29" fillId="23" borderId="7" xfId="0" applyFont="1" applyFill="1" applyBorder="1" applyAlignment="1" applyProtection="1">
      <alignment horizontal="center" vertical="center" wrapText="1"/>
      <protection locked="0"/>
    </xf>
    <xf numFmtId="0" fontId="29" fillId="23" borderId="8" xfId="0" applyFont="1" applyFill="1" applyBorder="1" applyAlignment="1" applyProtection="1">
      <alignment horizontal="center" vertical="center" wrapText="1"/>
      <protection locked="0"/>
    </xf>
    <xf numFmtId="0" fontId="40" fillId="0" borderId="0" xfId="0" applyFont="1" applyAlignment="1">
      <alignment horizontal="center"/>
    </xf>
    <xf numFmtId="0" fontId="29" fillId="0" borderId="16"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9" xfId="0" applyFont="1" applyBorder="1" applyAlignment="1">
      <alignment horizontal="center" vertical="center" wrapText="1"/>
    </xf>
    <xf numFmtId="0" fontId="29" fillId="0" borderId="15"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14" xfId="0" applyFont="1" applyBorder="1" applyAlignment="1">
      <alignment horizontal="center" vertical="center" wrapText="1"/>
    </xf>
    <xf numFmtId="0" fontId="37" fillId="0" borderId="7" xfId="0" applyFont="1" applyBorder="1" applyAlignment="1" applyProtection="1">
      <alignment horizontal="center" vertical="center" wrapText="1"/>
      <protection locked="0"/>
    </xf>
    <xf numFmtId="0" fontId="37" fillId="0" borderId="18" xfId="0" applyFont="1" applyBorder="1" applyAlignment="1">
      <alignment horizontal="center" vertical="center" wrapText="1"/>
    </xf>
    <xf numFmtId="10" fontId="29" fillId="0" borderId="9" xfId="0" applyNumberFormat="1" applyFont="1" applyBorder="1" applyAlignment="1">
      <alignment horizontal="center" vertical="center" wrapText="1"/>
    </xf>
    <xf numFmtId="4" fontId="29" fillId="0" borderId="9" xfId="0" applyNumberFormat="1" applyFont="1" applyBorder="1" applyAlignment="1">
      <alignment horizontal="center" vertical="center" wrapText="1"/>
    </xf>
    <xf numFmtId="0" fontId="35" fillId="0" borderId="0" xfId="0" applyFont="1" applyBorder="1" applyAlignment="1">
      <alignment horizontal="center" vertical="center" wrapText="1"/>
    </xf>
    <xf numFmtId="0" fontId="26" fillId="0" borderId="0" xfId="0" applyFont="1" applyBorder="1" applyAlignment="1">
      <alignment horizontal="center" vertical="center" wrapText="1"/>
    </xf>
    <xf numFmtId="4" fontId="35" fillId="25" borderId="16" xfId="0" applyNumberFormat="1" applyFont="1" applyFill="1" applyBorder="1" applyAlignment="1">
      <alignment horizontal="center" vertical="center" wrapText="1"/>
    </xf>
    <xf numFmtId="0" fontId="29" fillId="0" borderId="49" xfId="0" applyFont="1" applyBorder="1" applyAlignment="1">
      <alignment horizontal="center"/>
    </xf>
    <xf numFmtId="0" fontId="29" fillId="0" borderId="17" xfId="0" applyFont="1" applyBorder="1" applyAlignment="1">
      <alignment horizontal="center"/>
    </xf>
    <xf numFmtId="0" fontId="29" fillId="28" borderId="17" xfId="0" applyFont="1" applyFill="1" applyBorder="1" applyAlignment="1" applyProtection="1">
      <alignment horizontal="center"/>
      <protection locked="0"/>
    </xf>
    <xf numFmtId="167" fontId="29" fillId="0" borderId="17" xfId="94" applyNumberFormat="1" applyFont="1" applyBorder="1" applyAlignment="1">
      <alignment wrapText="1"/>
    </xf>
    <xf numFmtId="4" fontId="29" fillId="29" borderId="17" xfId="0" applyNumberFormat="1" applyFont="1" applyFill="1" applyBorder="1" applyAlignment="1">
      <alignment horizontal="center" wrapText="1"/>
    </xf>
    <xf numFmtId="4" fontId="29" fillId="0" borderId="17" xfId="0" applyNumberFormat="1" applyFont="1" applyBorder="1" applyAlignment="1">
      <alignment horizontal="center" wrapText="1"/>
    </xf>
    <xf numFmtId="4" fontId="29" fillId="0" borderId="50" xfId="0" applyNumberFormat="1" applyFont="1" applyBorder="1" applyAlignment="1">
      <alignment horizont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168" fontId="23" fillId="24" borderId="22" xfId="0" applyNumberFormat="1" applyFont="1" applyFill="1" applyBorder="1" applyAlignment="1" applyProtection="1">
      <alignment horizontal="center" vertical="center" wrapText="1"/>
      <protection locked="0"/>
    </xf>
    <xf numFmtId="0" fontId="23" fillId="0" borderId="22" xfId="0" applyFont="1" applyBorder="1" applyAlignment="1">
      <alignment horizontal="center" vertical="center" wrapText="1"/>
    </xf>
    <xf numFmtId="168" fontId="23" fillId="26" borderId="22" xfId="0" applyNumberFormat="1" applyFont="1" applyFill="1" applyBorder="1" applyAlignment="1">
      <alignment horizontal="center" vertical="center" wrapText="1"/>
    </xf>
    <xf numFmtId="0" fontId="23" fillId="24" borderId="22" xfId="0" applyFont="1" applyFill="1" applyBorder="1" applyAlignment="1" applyProtection="1">
      <alignment horizontal="center" vertical="center" wrapText="1"/>
      <protection locked="0"/>
    </xf>
    <xf numFmtId="1" fontId="73" fillId="27" borderId="24" xfId="0" applyNumberFormat="1" applyFont="1" applyFill="1" applyBorder="1" applyAlignment="1" applyProtection="1">
      <alignment horizontal="center" vertical="center" wrapText="1"/>
      <protection locked="0"/>
    </xf>
    <xf numFmtId="168" fontId="23" fillId="25" borderId="45" xfId="0" applyNumberFormat="1" applyFont="1" applyFill="1" applyBorder="1" applyAlignment="1">
      <alignment horizontal="center" vertical="center" wrapText="1"/>
    </xf>
    <xf numFmtId="0" fontId="30" fillId="0" borderId="16" xfId="0" applyFont="1" applyBorder="1" applyAlignment="1">
      <alignment horizontal="center" vertical="center" wrapText="1"/>
    </xf>
    <xf numFmtId="0" fontId="77" fillId="0" borderId="0" xfId="0" applyFont="1" applyAlignment="1">
      <alignment horizontal="center" vertical="center" wrapText="1"/>
    </xf>
    <xf numFmtId="0" fontId="19" fillId="31" borderId="0" xfId="0" applyFont="1" applyFill="1" applyAlignment="1">
      <alignment horizontal="center" vertical="center" wrapText="1"/>
    </xf>
    <xf numFmtId="0" fontId="37"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29" fillId="25" borderId="16" xfId="0" applyFont="1" applyFill="1" applyBorder="1" applyAlignment="1">
      <alignment horizontal="center" vertical="center" wrapText="1"/>
    </xf>
    <xf numFmtId="0" fontId="61" fillId="0" borderId="0" xfId="0" applyFont="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23"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2"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10"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0" xfId="0" applyFont="1" applyAlignment="1">
      <alignment horizontal="center" vertical="center" wrapText="1"/>
    </xf>
    <xf numFmtId="0" fontId="29" fillId="0" borderId="9" xfId="0" applyFont="1" applyBorder="1" applyAlignment="1">
      <alignment horizontal="center" vertical="center" wrapText="1"/>
    </xf>
    <xf numFmtId="0" fontId="29" fillId="0" borderId="1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9" xfId="0" applyFont="1" applyBorder="1" applyAlignment="1">
      <alignment horizontal="center" vertical="center" wrapText="1"/>
    </xf>
    <xf numFmtId="0" fontId="37" fillId="33" borderId="0" xfId="0" applyFont="1" applyFill="1" applyAlignment="1">
      <alignment horizontal="center" vertical="center" wrapText="1"/>
    </xf>
    <xf numFmtId="0" fontId="30" fillId="0" borderId="12"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3" xfId="0" applyFont="1" applyBorder="1" applyAlignment="1">
      <alignment horizontal="center" vertical="center" wrapText="1"/>
    </xf>
    <xf numFmtId="0" fontId="65" fillId="25" borderId="0" xfId="0" applyFont="1" applyFill="1" applyAlignment="1">
      <alignment horizontal="center" vertical="center" wrapText="1"/>
    </xf>
    <xf numFmtId="0" fontId="29" fillId="25" borderId="0" xfId="0" applyFont="1" applyFill="1" applyAlignment="1">
      <alignment horizontal="center" vertical="center" wrapText="1"/>
    </xf>
    <xf numFmtId="0" fontId="29" fillId="0" borderId="0" xfId="0" applyFont="1" applyAlignment="1" applyProtection="1">
      <alignment horizontal="left" vertical="center" wrapText="1"/>
      <protection locked="0"/>
    </xf>
    <xf numFmtId="0" fontId="66" fillId="0" borderId="0" xfId="0" applyFont="1" applyAlignment="1">
      <alignment horizontal="center" vertical="center" wrapText="1"/>
    </xf>
    <xf numFmtId="0" fontId="30" fillId="0" borderId="10" xfId="0" applyFont="1" applyBorder="1" applyAlignment="1">
      <alignment horizontal="center" vertical="center" wrapText="1"/>
    </xf>
    <xf numFmtId="0" fontId="30" fillId="0" borderId="31" xfId="0" applyFont="1" applyBorder="1" applyAlignment="1">
      <alignment horizontal="center" vertical="center" wrapText="1"/>
    </xf>
    <xf numFmtId="0" fontId="29" fillId="0" borderId="15"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0" xfId="0" applyFont="1" applyAlignment="1">
      <alignment horizontal="center" vertical="center" wrapText="1"/>
    </xf>
    <xf numFmtId="3" fontId="47" fillId="0" borderId="40" xfId="115" applyNumberFormat="1" applyFont="1" applyBorder="1" applyAlignment="1">
      <alignment horizontal="center" vertical="center" wrapText="1"/>
    </xf>
    <xf numFmtId="3" fontId="47" fillId="0" borderId="41" xfId="115" applyNumberFormat="1" applyFont="1" applyBorder="1" applyAlignment="1">
      <alignment horizontal="center" vertical="center" wrapText="1"/>
    </xf>
    <xf numFmtId="3" fontId="47" fillId="0" borderId="20" xfId="115" applyNumberFormat="1" applyFont="1" applyBorder="1" applyAlignment="1">
      <alignment horizontal="center" vertical="center" wrapText="1"/>
    </xf>
    <xf numFmtId="3" fontId="47" fillId="0" borderId="25" xfId="115" applyNumberFormat="1" applyFont="1" applyBorder="1" applyAlignment="1">
      <alignment horizontal="center" vertical="center" wrapText="1"/>
    </xf>
    <xf numFmtId="3" fontId="47" fillId="0" borderId="26" xfId="115" applyNumberFormat="1" applyFont="1" applyBorder="1" applyAlignment="1">
      <alignment horizontal="center" vertical="center" wrapText="1"/>
    </xf>
    <xf numFmtId="3" fontId="47" fillId="0" borderId="27" xfId="115" applyNumberFormat="1" applyFont="1" applyBorder="1" applyAlignment="1">
      <alignment horizontal="center" vertical="center" wrapText="1"/>
    </xf>
    <xf numFmtId="0" fontId="47" fillId="0" borderId="42" xfId="115" applyFont="1" applyBorder="1" applyAlignment="1">
      <alignment horizontal="center" vertical="center" wrapText="1"/>
    </xf>
    <xf numFmtId="0" fontId="47" fillId="0" borderId="6" xfId="115" applyFont="1" applyBorder="1" applyAlignment="1">
      <alignment horizontal="center" vertical="center" wrapText="1"/>
    </xf>
    <xf numFmtId="0" fontId="47" fillId="0" borderId="17" xfId="115" applyFont="1" applyBorder="1" applyAlignment="1">
      <alignment horizontal="center" vertical="center" wrapText="1"/>
    </xf>
    <xf numFmtId="0" fontId="41" fillId="0" borderId="6" xfId="115" applyFont="1" applyBorder="1" applyAlignment="1">
      <alignment horizontal="center" vertical="center" wrapText="1"/>
    </xf>
    <xf numFmtId="0" fontId="41" fillId="0" borderId="17" xfId="115" applyFont="1" applyBorder="1" applyAlignment="1">
      <alignment horizontal="center" vertical="center" wrapText="1"/>
    </xf>
    <xf numFmtId="0" fontId="63" fillId="0" borderId="0" xfId="115" quotePrefix="1" applyFont="1" applyAlignment="1">
      <alignment horizontal="center" vertical="center" wrapText="1"/>
    </xf>
    <xf numFmtId="0" fontId="29" fillId="0" borderId="0" xfId="0" applyFont="1" applyAlignment="1">
      <alignment horizontal="center" vertical="top" wrapText="1"/>
    </xf>
    <xf numFmtId="0" fontId="29" fillId="0" borderId="16" xfId="0" applyFont="1" applyBorder="1" applyAlignment="1">
      <alignment horizontal="center" vertical="center" wrapText="1"/>
    </xf>
    <xf numFmtId="0" fontId="29" fillId="0" borderId="0" xfId="0" applyFont="1" applyAlignment="1">
      <alignment horizontal="right" vertical="center" wrapText="1"/>
    </xf>
    <xf numFmtId="0" fontId="29" fillId="0" borderId="25" xfId="0" applyFont="1" applyBorder="1" applyAlignment="1">
      <alignment horizontal="right" vertical="center" wrapText="1"/>
    </xf>
    <xf numFmtId="0" fontId="30" fillId="25" borderId="16" xfId="0" applyFont="1" applyFill="1" applyBorder="1" applyAlignment="1">
      <alignment horizontal="center" vertical="center" wrapText="1"/>
    </xf>
    <xf numFmtId="0" fontId="46" fillId="0" borderId="16" xfId="0" applyFont="1" applyBorder="1" applyAlignment="1">
      <alignment horizontal="center" vertical="center" wrapText="1"/>
    </xf>
    <xf numFmtId="0" fontId="38" fillId="25" borderId="0" xfId="0" applyFont="1" applyFill="1" applyAlignment="1">
      <alignment horizontal="center" vertical="center" wrapText="1"/>
    </xf>
    <xf numFmtId="0" fontId="74" fillId="0" borderId="34" xfId="0" applyFont="1" applyBorder="1" applyAlignment="1">
      <alignment horizontal="center" vertical="center" wrapText="1"/>
    </xf>
    <xf numFmtId="0" fontId="74" fillId="0" borderId="32" xfId="0" applyFont="1" applyBorder="1" applyAlignment="1">
      <alignment horizontal="center" vertical="center" wrapText="1"/>
    </xf>
    <xf numFmtId="0" fontId="46" fillId="0" borderId="0" xfId="0" applyFont="1" applyAlignment="1">
      <alignment horizontal="center" vertical="center" wrapText="1"/>
    </xf>
    <xf numFmtId="0" fontId="30" fillId="25" borderId="14" xfId="0" applyFont="1" applyFill="1" applyBorder="1" applyAlignment="1">
      <alignment horizontal="center" vertical="center" wrapText="1"/>
    </xf>
    <xf numFmtId="0" fontId="30" fillId="25" borderId="0" xfId="0" applyFont="1" applyFill="1" applyAlignment="1">
      <alignment horizontal="center" vertical="center" wrapText="1"/>
    </xf>
    <xf numFmtId="0" fontId="46" fillId="26" borderId="23" xfId="0" applyFont="1" applyFill="1" applyBorder="1" applyAlignment="1">
      <alignment horizontal="center" vertical="center" wrapText="1"/>
    </xf>
    <xf numFmtId="0" fontId="30" fillId="25" borderId="15" xfId="0" applyFont="1" applyFill="1" applyBorder="1" applyAlignment="1">
      <alignment horizontal="center" vertical="center" wrapText="1"/>
    </xf>
    <xf numFmtId="0" fontId="30" fillId="25" borderId="12" xfId="0" applyFont="1" applyFill="1" applyBorder="1" applyAlignment="1">
      <alignment horizontal="center" vertical="center" wrapText="1"/>
    </xf>
    <xf numFmtId="0" fontId="30" fillId="25" borderId="43" xfId="0" applyFont="1" applyFill="1" applyBorder="1" applyAlignment="1">
      <alignment horizontal="center" vertical="center" wrapText="1"/>
    </xf>
    <xf numFmtId="0" fontId="37" fillId="25" borderId="0" xfId="0" applyFont="1" applyFill="1" applyAlignment="1">
      <alignment horizontal="center" vertical="center" wrapText="1"/>
    </xf>
    <xf numFmtId="0" fontId="45" fillId="27" borderId="0" xfId="0" applyFont="1" applyFill="1" applyAlignment="1">
      <alignment horizontal="center" vertical="center" wrapText="1"/>
    </xf>
    <xf numFmtId="0" fontId="46" fillId="31" borderId="0" xfId="0" applyFont="1" applyFill="1" applyAlignment="1">
      <alignment horizontal="center" vertical="center" wrapText="1"/>
    </xf>
    <xf numFmtId="0" fontId="31" fillId="0" borderId="0" xfId="0" applyFont="1" applyAlignment="1">
      <alignment horizontal="center" vertical="center" wrapText="1"/>
    </xf>
    <xf numFmtId="0" fontId="46" fillId="26" borderId="16" xfId="0" applyFont="1" applyFill="1" applyBorder="1" applyAlignment="1">
      <alignment horizontal="center" vertical="center" wrapText="1"/>
    </xf>
    <xf numFmtId="0" fontId="76" fillId="0" borderId="34" xfId="0" applyFont="1" applyBorder="1" applyAlignment="1">
      <alignment horizontal="center" vertical="center" wrapText="1"/>
    </xf>
    <xf numFmtId="0" fontId="39" fillId="0" borderId="32"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0" xfId="0" applyFont="1" applyAlignment="1">
      <alignment horizontal="center" vertical="center" wrapText="1"/>
    </xf>
    <xf numFmtId="0" fontId="54" fillId="0" borderId="16" xfId="0" applyFont="1" applyBorder="1" applyAlignment="1">
      <alignment horizontal="center" vertical="center" wrapText="1"/>
    </xf>
    <xf numFmtId="0" fontId="54" fillId="26" borderId="23" xfId="0" applyFont="1" applyFill="1" applyBorder="1" applyAlignment="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vertical="center" wrapText="1"/>
    </xf>
    <xf numFmtId="0" fontId="44" fillId="0" borderId="0" xfId="0" applyFont="1" applyAlignment="1">
      <alignment horizontal="center" vertical="center" wrapText="1"/>
    </xf>
    <xf numFmtId="0" fontId="65" fillId="0" borderId="31" xfId="0" applyFont="1" applyBorder="1" applyAlignment="1">
      <alignment horizontal="center" vertical="center" wrapText="1"/>
    </xf>
    <xf numFmtId="0" fontId="29" fillId="25" borderId="35" xfId="0" applyFont="1" applyFill="1" applyBorder="1" applyAlignment="1">
      <alignment horizontal="center" vertical="center" wrapText="1"/>
    </xf>
    <xf numFmtId="0" fontId="29" fillId="25" borderId="33" xfId="0" applyFont="1" applyFill="1" applyBorder="1" applyAlignment="1">
      <alignment horizontal="center" vertical="center" wrapText="1"/>
    </xf>
    <xf numFmtId="0" fontId="36" fillId="25" borderId="36" xfId="0" applyFont="1" applyFill="1" applyBorder="1" applyAlignment="1">
      <alignment horizontal="center" vertical="center" wrapText="1"/>
    </xf>
    <xf numFmtId="0" fontId="36" fillId="25" borderId="37" xfId="0" applyFont="1" applyFill="1" applyBorder="1" applyAlignment="1">
      <alignment horizontal="center" vertical="center" wrapText="1"/>
    </xf>
    <xf numFmtId="0" fontId="36" fillId="25" borderId="38" xfId="0" applyFont="1" applyFill="1" applyBorder="1" applyAlignment="1">
      <alignment horizontal="center" vertical="center" wrapText="1"/>
    </xf>
    <xf numFmtId="0" fontId="47" fillId="0" borderId="0" xfId="115" quotePrefix="1" applyFont="1" applyAlignment="1">
      <alignment horizontal="center" vertical="center" wrapText="1"/>
    </xf>
    <xf numFmtId="0" fontId="30" fillId="0" borderId="23" xfId="0" applyFont="1" applyBorder="1" applyAlignment="1">
      <alignment horizontal="center" vertical="center" wrapText="1"/>
    </xf>
    <xf numFmtId="0" fontId="30" fillId="25" borderId="48" xfId="0" applyFont="1" applyFill="1" applyBorder="1" applyAlignment="1">
      <alignment horizontal="center" vertical="center" wrapText="1"/>
    </xf>
    <xf numFmtId="0" fontId="30" fillId="25" borderId="44" xfId="0" applyFont="1" applyFill="1" applyBorder="1" applyAlignment="1">
      <alignment horizontal="center" vertical="center" wrapText="1"/>
    </xf>
    <xf numFmtId="0" fontId="46" fillId="0" borderId="32" xfId="0" applyFont="1" applyBorder="1" applyAlignment="1">
      <alignment horizontal="center" vertical="center" wrapText="1"/>
    </xf>
    <xf numFmtId="0" fontId="46" fillId="0" borderId="21" xfId="0" applyFont="1" applyBorder="1" applyAlignment="1">
      <alignment horizontal="center" vertical="center" wrapText="1"/>
    </xf>
    <xf numFmtId="0" fontId="30" fillId="0" borderId="16" xfId="0" applyFont="1" applyBorder="1" applyAlignment="1">
      <alignment horizontal="center" vertical="center" wrapText="1"/>
    </xf>
    <xf numFmtId="0" fontId="53" fillId="0" borderId="46" xfId="0" applyFont="1" applyBorder="1" applyAlignment="1">
      <alignment horizontal="center" vertical="center" wrapText="1"/>
    </xf>
    <xf numFmtId="0" fontId="53" fillId="0" borderId="16" xfId="0" applyFont="1" applyBorder="1" applyAlignment="1">
      <alignment horizontal="center" vertical="center" wrapText="1"/>
    </xf>
    <xf numFmtId="0" fontId="52" fillId="0" borderId="16" xfId="0" applyFont="1" applyBorder="1" applyAlignment="1">
      <alignment horizontal="center" vertical="center" wrapText="1"/>
    </xf>
    <xf numFmtId="0" fontId="38" fillId="0" borderId="0" xfId="0" applyFont="1" applyAlignment="1">
      <alignment horizontal="center" vertical="center" wrapText="1"/>
    </xf>
    <xf numFmtId="0" fontId="74" fillId="0" borderId="0" xfId="0" applyFont="1" applyAlignment="1">
      <alignment horizontal="center" vertical="center" wrapText="1"/>
    </xf>
    <xf numFmtId="0" fontId="65" fillId="0" borderId="36" xfId="0" applyFont="1" applyBorder="1" applyAlignment="1">
      <alignment horizontal="center" vertical="center" wrapText="1"/>
    </xf>
    <xf numFmtId="0" fontId="46" fillId="25" borderId="35" xfId="0" applyFont="1" applyFill="1" applyBorder="1" applyAlignment="1">
      <alignment horizontal="center" vertical="center" wrapText="1"/>
    </xf>
    <xf numFmtId="0" fontId="46" fillId="25" borderId="33" xfId="0" applyFont="1" applyFill="1" applyBorder="1" applyAlignment="1">
      <alignment horizontal="center" vertical="center" wrapText="1"/>
    </xf>
    <xf numFmtId="0" fontId="46" fillId="25" borderId="39" xfId="0" applyFont="1" applyFill="1" applyBorder="1" applyAlignment="1">
      <alignment horizontal="center" vertical="center" wrapText="1"/>
    </xf>
    <xf numFmtId="0" fontId="78" fillId="0" borderId="0" xfId="0" applyFont="1" applyAlignment="1">
      <alignment horizontal="center" vertical="center" wrapText="1"/>
    </xf>
    <xf numFmtId="173" fontId="29" fillId="0" borderId="0" xfId="0" applyNumberFormat="1" applyFont="1" applyAlignment="1">
      <alignment horizontal="center" vertical="center" wrapText="1"/>
    </xf>
    <xf numFmtId="165" fontId="29" fillId="0" borderId="16" xfId="0" applyNumberFormat="1" applyFont="1" applyBorder="1" applyAlignment="1">
      <alignment horizontal="center" vertical="center" wrapText="1"/>
    </xf>
    <xf numFmtId="0" fontId="29" fillId="0" borderId="16" xfId="0" applyFont="1" applyBorder="1" applyAlignment="1">
      <alignment horizontal="left" vertical="center" wrapText="1"/>
    </xf>
    <xf numFmtId="0" fontId="29" fillId="0" borderId="0" xfId="0" applyFont="1" applyAlignment="1">
      <alignment horizontal="left" vertical="center" wrapText="1"/>
    </xf>
    <xf numFmtId="0" fontId="37" fillId="25" borderId="16" xfId="0" applyFont="1" applyFill="1" applyBorder="1" applyAlignment="1">
      <alignment horizontal="center" vertical="center" wrapText="1"/>
    </xf>
    <xf numFmtId="174" fontId="37" fillId="25" borderId="16" xfId="0" applyNumberFormat="1" applyFont="1" applyFill="1" applyBorder="1" applyAlignment="1">
      <alignment horizontal="center" vertical="center" wrapText="1"/>
    </xf>
    <xf numFmtId="4" fontId="40" fillId="0" borderId="0" xfId="0" applyNumberFormat="1" applyFont="1" applyAlignment="1">
      <alignment horizontal="center"/>
    </xf>
    <xf numFmtId="0" fontId="29" fillId="0" borderId="25" xfId="0" applyFont="1" applyBorder="1" applyAlignment="1">
      <alignment horizontal="center" vertical="center" wrapText="1"/>
    </xf>
    <xf numFmtId="10" fontId="29" fillId="24" borderId="5" xfId="0" applyNumberFormat="1" applyFont="1" applyFill="1" applyBorder="1" applyAlignment="1" applyProtection="1">
      <alignment horizontal="center" vertical="center" wrapText="1"/>
      <protection locked="0"/>
    </xf>
    <xf numFmtId="0" fontId="40" fillId="0" borderId="30" xfId="0" applyFont="1" applyBorder="1" applyAlignment="1">
      <alignment horizontal="center" vertical="center" wrapText="1"/>
    </xf>
    <xf numFmtId="172" fontId="29" fillId="0" borderId="7" xfId="0" applyNumberFormat="1" applyFont="1" applyBorder="1" applyAlignment="1">
      <alignment horizontal="center" vertical="center" wrapText="1"/>
    </xf>
    <xf numFmtId="0" fontId="29" fillId="0" borderId="0" xfId="0" applyFont="1" applyAlignment="1"/>
    <xf numFmtId="172" fontId="29" fillId="0" borderId="0" xfId="0" applyNumberFormat="1" applyFont="1" applyAlignment="1">
      <alignment horizontal="center" vertical="center" wrapText="1"/>
    </xf>
    <xf numFmtId="0" fontId="37" fillId="0" borderId="0" xfId="0" applyFont="1" applyAlignment="1">
      <alignment horizontal="center" vertical="center" wrapText="1"/>
    </xf>
    <xf numFmtId="168" fontId="30" fillId="0" borderId="22" xfId="0" applyNumberFormat="1" applyFont="1" applyBorder="1" applyAlignment="1">
      <alignment horizontal="center" vertical="center" wrapText="1"/>
    </xf>
    <xf numFmtId="168" fontId="37" fillId="26" borderId="24" xfId="0" applyNumberFormat="1" applyFont="1" applyFill="1" applyBorder="1" applyAlignment="1">
      <alignment horizontal="center" vertical="center" wrapText="1"/>
    </xf>
    <xf numFmtId="168" fontId="37" fillId="25" borderId="45" xfId="0" applyNumberFormat="1" applyFont="1" applyFill="1" applyBorder="1" applyAlignment="1">
      <alignment horizontal="center" vertical="center" wrapText="1"/>
    </xf>
    <xf numFmtId="168" fontId="23" fillId="25" borderId="19" xfId="0" applyNumberFormat="1" applyFont="1" applyFill="1" applyBorder="1" applyAlignment="1">
      <alignment horizontal="center" vertical="center" wrapText="1"/>
    </xf>
    <xf numFmtId="3" fontId="37" fillId="0" borderId="16" xfId="0" applyNumberFormat="1" applyFont="1" applyBorder="1" applyAlignment="1">
      <alignment horizontal="center" vertical="center" wrapText="1"/>
    </xf>
    <xf numFmtId="4" fontId="37" fillId="0" borderId="16" xfId="0" applyNumberFormat="1" applyFont="1" applyBorder="1" applyAlignment="1">
      <alignment horizontal="center" vertical="center" wrapText="1"/>
    </xf>
    <xf numFmtId="165" fontId="37" fillId="0" borderId="11" xfId="0" applyNumberFormat="1" applyFont="1" applyBorder="1" applyAlignment="1">
      <alignment horizontal="center" vertical="center" wrapText="1"/>
    </xf>
    <xf numFmtId="175" fontId="37" fillId="25" borderId="7" xfId="94" applyNumberFormat="1" applyFont="1" applyFill="1" applyBorder="1" applyAlignment="1">
      <alignment horizontal="center" vertical="center" wrapText="1"/>
    </xf>
    <xf numFmtId="10" fontId="37" fillId="0" borderId="11" xfId="0" applyNumberFormat="1" applyFont="1" applyBorder="1" applyAlignment="1">
      <alignment horizontal="center" vertical="center" wrapText="1"/>
    </xf>
    <xf numFmtId="9" fontId="37" fillId="24" borderId="16" xfId="156" applyFont="1" applyFill="1" applyBorder="1" applyAlignment="1" applyProtection="1">
      <alignment horizontal="center" vertical="center" wrapText="1"/>
      <protection locked="0"/>
    </xf>
    <xf numFmtId="165" fontId="37" fillId="27" borderId="16" xfId="156" applyNumberFormat="1" applyFont="1" applyFill="1" applyBorder="1" applyAlignment="1" applyProtection="1">
      <alignment horizontal="center" vertical="center" wrapText="1"/>
      <protection locked="0"/>
    </xf>
    <xf numFmtId="175" fontId="37" fillId="24" borderId="16" xfId="0" applyNumberFormat="1" applyFont="1" applyFill="1" applyBorder="1" applyAlignment="1" applyProtection="1">
      <alignment horizontal="center" vertical="center" wrapText="1"/>
      <protection locked="0"/>
    </xf>
    <xf numFmtId="175" fontId="23" fillId="25" borderId="16" xfId="0" applyNumberFormat="1" applyFont="1" applyFill="1" applyBorder="1" applyAlignment="1">
      <alignment vertical="center" wrapText="1"/>
    </xf>
    <xf numFmtId="0" fontId="79" fillId="0" borderId="0" xfId="0" applyFont="1"/>
  </cellXfs>
  <cellStyles count="186">
    <cellStyle name="Accent1 - 20%" xfId="1" xr:uid="{00000000-0005-0000-0000-000000000000}"/>
    <cellStyle name="Accent1 - 40%" xfId="2" xr:uid="{00000000-0005-0000-0000-000001000000}"/>
    <cellStyle name="Accent1 - 60%" xfId="3" xr:uid="{00000000-0005-0000-0000-000002000000}"/>
    <cellStyle name="Accent1 10" xfId="4" xr:uid="{00000000-0005-0000-0000-000003000000}"/>
    <cellStyle name="Accent1 11" xfId="5" xr:uid="{00000000-0005-0000-0000-000004000000}"/>
    <cellStyle name="Accent1 12" xfId="6" xr:uid="{00000000-0005-0000-0000-000005000000}"/>
    <cellStyle name="Accent1 13" xfId="7" xr:uid="{00000000-0005-0000-0000-000006000000}"/>
    <cellStyle name="Accent1 2" xfId="8" xr:uid="{00000000-0005-0000-0000-000007000000}"/>
    <cellStyle name="Accent1 3" xfId="9" xr:uid="{00000000-0005-0000-0000-000008000000}"/>
    <cellStyle name="Accent1 4" xfId="10" xr:uid="{00000000-0005-0000-0000-000009000000}"/>
    <cellStyle name="Accent1 5" xfId="11" xr:uid="{00000000-0005-0000-0000-00000A000000}"/>
    <cellStyle name="Accent1 6" xfId="12" xr:uid="{00000000-0005-0000-0000-00000B000000}"/>
    <cellStyle name="Accent1 7" xfId="13" xr:uid="{00000000-0005-0000-0000-00000C000000}"/>
    <cellStyle name="Accent1 8" xfId="14" xr:uid="{00000000-0005-0000-0000-00000D000000}"/>
    <cellStyle name="Accent1 9" xfId="15" xr:uid="{00000000-0005-0000-0000-00000E000000}"/>
    <cellStyle name="Accent2 - 20%" xfId="16" xr:uid="{00000000-0005-0000-0000-00000F000000}"/>
    <cellStyle name="Accent2 - 40%" xfId="17" xr:uid="{00000000-0005-0000-0000-000010000000}"/>
    <cellStyle name="Accent2 - 60%" xfId="18" xr:uid="{00000000-0005-0000-0000-000011000000}"/>
    <cellStyle name="Accent2 10" xfId="19" xr:uid="{00000000-0005-0000-0000-000012000000}"/>
    <cellStyle name="Accent2 11" xfId="20" xr:uid="{00000000-0005-0000-0000-000013000000}"/>
    <cellStyle name="Accent2 12" xfId="21" xr:uid="{00000000-0005-0000-0000-000014000000}"/>
    <cellStyle name="Accent2 13" xfId="22" xr:uid="{00000000-0005-0000-0000-000015000000}"/>
    <cellStyle name="Accent2 2" xfId="23" xr:uid="{00000000-0005-0000-0000-000016000000}"/>
    <cellStyle name="Accent2 3" xfId="24" xr:uid="{00000000-0005-0000-0000-000017000000}"/>
    <cellStyle name="Accent2 4" xfId="25" xr:uid="{00000000-0005-0000-0000-000018000000}"/>
    <cellStyle name="Accent2 5" xfId="26" xr:uid="{00000000-0005-0000-0000-000019000000}"/>
    <cellStyle name="Accent2 6" xfId="27" xr:uid="{00000000-0005-0000-0000-00001A000000}"/>
    <cellStyle name="Accent2 7" xfId="28" xr:uid="{00000000-0005-0000-0000-00001B000000}"/>
    <cellStyle name="Accent2 8" xfId="29" xr:uid="{00000000-0005-0000-0000-00001C000000}"/>
    <cellStyle name="Accent2 9" xfId="30" xr:uid="{00000000-0005-0000-0000-00001D000000}"/>
    <cellStyle name="Accent3 - 20%" xfId="31" xr:uid="{00000000-0005-0000-0000-00001E000000}"/>
    <cellStyle name="Accent3 - 40%" xfId="32" xr:uid="{00000000-0005-0000-0000-00001F000000}"/>
    <cellStyle name="Accent3 - 60%" xfId="33" xr:uid="{00000000-0005-0000-0000-000020000000}"/>
    <cellStyle name="Accent3 10" xfId="34" xr:uid="{00000000-0005-0000-0000-000021000000}"/>
    <cellStyle name="Accent3 11" xfId="35" xr:uid="{00000000-0005-0000-0000-000022000000}"/>
    <cellStyle name="Accent3 12" xfId="36" xr:uid="{00000000-0005-0000-0000-000023000000}"/>
    <cellStyle name="Accent3 13" xfId="37" xr:uid="{00000000-0005-0000-0000-000024000000}"/>
    <cellStyle name="Accent3 2" xfId="38" xr:uid="{00000000-0005-0000-0000-000025000000}"/>
    <cellStyle name="Accent3 3" xfId="39" xr:uid="{00000000-0005-0000-0000-000026000000}"/>
    <cellStyle name="Accent3 4" xfId="40" xr:uid="{00000000-0005-0000-0000-000027000000}"/>
    <cellStyle name="Accent3 5" xfId="41" xr:uid="{00000000-0005-0000-0000-000028000000}"/>
    <cellStyle name="Accent3 6" xfId="42" xr:uid="{00000000-0005-0000-0000-000029000000}"/>
    <cellStyle name="Accent3 7" xfId="43" xr:uid="{00000000-0005-0000-0000-00002A000000}"/>
    <cellStyle name="Accent3 8" xfId="44" xr:uid="{00000000-0005-0000-0000-00002B000000}"/>
    <cellStyle name="Accent3 9" xfId="45" xr:uid="{00000000-0005-0000-0000-00002C000000}"/>
    <cellStyle name="Accent4 - 20%" xfId="46" xr:uid="{00000000-0005-0000-0000-00002D000000}"/>
    <cellStyle name="Accent4 - 40%" xfId="47" xr:uid="{00000000-0005-0000-0000-00002E000000}"/>
    <cellStyle name="Accent4 - 60%" xfId="48" xr:uid="{00000000-0005-0000-0000-00002F000000}"/>
    <cellStyle name="Accent4 10" xfId="49" xr:uid="{00000000-0005-0000-0000-000030000000}"/>
    <cellStyle name="Accent4 11" xfId="50" xr:uid="{00000000-0005-0000-0000-000031000000}"/>
    <cellStyle name="Accent4 12" xfId="51" xr:uid="{00000000-0005-0000-0000-000032000000}"/>
    <cellStyle name="Accent4 13" xfId="52" xr:uid="{00000000-0005-0000-0000-000033000000}"/>
    <cellStyle name="Accent4 2" xfId="53" xr:uid="{00000000-0005-0000-0000-000034000000}"/>
    <cellStyle name="Accent4 3" xfId="54" xr:uid="{00000000-0005-0000-0000-000035000000}"/>
    <cellStyle name="Accent4 4" xfId="55" xr:uid="{00000000-0005-0000-0000-000036000000}"/>
    <cellStyle name="Accent4 5" xfId="56" xr:uid="{00000000-0005-0000-0000-000037000000}"/>
    <cellStyle name="Accent4 6" xfId="57" xr:uid="{00000000-0005-0000-0000-000038000000}"/>
    <cellStyle name="Accent4 7" xfId="58" xr:uid="{00000000-0005-0000-0000-000039000000}"/>
    <cellStyle name="Accent4 8" xfId="59" xr:uid="{00000000-0005-0000-0000-00003A000000}"/>
    <cellStyle name="Accent4 9" xfId="60" xr:uid="{00000000-0005-0000-0000-00003B000000}"/>
    <cellStyle name="Accent5 - 20%" xfId="61" xr:uid="{00000000-0005-0000-0000-00003C000000}"/>
    <cellStyle name="Accent5 - 40%" xfId="62" xr:uid="{00000000-0005-0000-0000-00003D000000}"/>
    <cellStyle name="Accent5 - 60%" xfId="63" xr:uid="{00000000-0005-0000-0000-00003E000000}"/>
    <cellStyle name="Accent5 10" xfId="64" xr:uid="{00000000-0005-0000-0000-00003F000000}"/>
    <cellStyle name="Accent5 11" xfId="65" xr:uid="{00000000-0005-0000-0000-000040000000}"/>
    <cellStyle name="Accent5 12" xfId="66" xr:uid="{00000000-0005-0000-0000-000041000000}"/>
    <cellStyle name="Accent5 13" xfId="67" xr:uid="{00000000-0005-0000-0000-000042000000}"/>
    <cellStyle name="Accent5 2" xfId="68" xr:uid="{00000000-0005-0000-0000-000043000000}"/>
    <cellStyle name="Accent5 3" xfId="69" xr:uid="{00000000-0005-0000-0000-000044000000}"/>
    <cellStyle name="Accent5 4" xfId="70" xr:uid="{00000000-0005-0000-0000-000045000000}"/>
    <cellStyle name="Accent5 5" xfId="71" xr:uid="{00000000-0005-0000-0000-000046000000}"/>
    <cellStyle name="Accent5 6" xfId="72" xr:uid="{00000000-0005-0000-0000-000047000000}"/>
    <cellStyle name="Accent5 7" xfId="73" xr:uid="{00000000-0005-0000-0000-000048000000}"/>
    <cellStyle name="Accent5 8" xfId="74" xr:uid="{00000000-0005-0000-0000-000049000000}"/>
    <cellStyle name="Accent5 9" xfId="75" xr:uid="{00000000-0005-0000-0000-00004A000000}"/>
    <cellStyle name="Accent6 - 20%" xfId="76" xr:uid="{00000000-0005-0000-0000-00004B000000}"/>
    <cellStyle name="Accent6 - 40%" xfId="77" xr:uid="{00000000-0005-0000-0000-00004C000000}"/>
    <cellStyle name="Accent6 - 60%" xfId="78" xr:uid="{00000000-0005-0000-0000-00004D000000}"/>
    <cellStyle name="Accent6 10" xfId="79" xr:uid="{00000000-0005-0000-0000-00004E000000}"/>
    <cellStyle name="Accent6 11" xfId="80" xr:uid="{00000000-0005-0000-0000-00004F000000}"/>
    <cellStyle name="Accent6 12" xfId="81" xr:uid="{00000000-0005-0000-0000-000050000000}"/>
    <cellStyle name="Accent6 13" xfId="82" xr:uid="{00000000-0005-0000-0000-000051000000}"/>
    <cellStyle name="Accent6 2" xfId="83" xr:uid="{00000000-0005-0000-0000-000052000000}"/>
    <cellStyle name="Accent6 3" xfId="84" xr:uid="{00000000-0005-0000-0000-000053000000}"/>
    <cellStyle name="Accent6 4" xfId="85" xr:uid="{00000000-0005-0000-0000-000054000000}"/>
    <cellStyle name="Accent6 5" xfId="86" xr:uid="{00000000-0005-0000-0000-000055000000}"/>
    <cellStyle name="Accent6 6" xfId="87" xr:uid="{00000000-0005-0000-0000-000056000000}"/>
    <cellStyle name="Accent6 7" xfId="88" xr:uid="{00000000-0005-0000-0000-000057000000}"/>
    <cellStyle name="Accent6 8" xfId="89" xr:uid="{00000000-0005-0000-0000-000058000000}"/>
    <cellStyle name="Accent6 9" xfId="90" xr:uid="{00000000-0005-0000-0000-000059000000}"/>
    <cellStyle name="Bad 2" xfId="91" xr:uid="{00000000-0005-0000-0000-00005A000000}"/>
    <cellStyle name="Calculation 2" xfId="92" xr:uid="{00000000-0005-0000-0000-00005B000000}"/>
    <cellStyle name="Check Cell 2" xfId="93" xr:uid="{00000000-0005-0000-0000-00005C000000}"/>
    <cellStyle name="Comma 2" xfId="95" xr:uid="{00000000-0005-0000-0000-00005E000000}"/>
    <cellStyle name="Comma 2 2" xfId="96" xr:uid="{00000000-0005-0000-0000-00005F000000}"/>
    <cellStyle name="Emphasis 1" xfId="97" xr:uid="{00000000-0005-0000-0000-000060000000}"/>
    <cellStyle name="Emphasis 2" xfId="98" xr:uid="{00000000-0005-0000-0000-000061000000}"/>
    <cellStyle name="Emphasis 3" xfId="99" xr:uid="{00000000-0005-0000-0000-000062000000}"/>
    <cellStyle name="Euro" xfId="100" xr:uid="{00000000-0005-0000-0000-000063000000}"/>
    <cellStyle name="Euro 2" xfId="101" xr:uid="{00000000-0005-0000-0000-000064000000}"/>
    <cellStyle name="Euro 3" xfId="102" xr:uid="{00000000-0005-0000-0000-000065000000}"/>
    <cellStyle name="Hiperligação" xfId="185" builtinId="8"/>
    <cellStyle name="Hiperligação 2" xfId="103" xr:uid="{00000000-0005-0000-0000-000066000000}"/>
    <cellStyle name="Neutral 2" xfId="104" xr:uid="{00000000-0005-0000-0000-000067000000}"/>
    <cellStyle name="Normal" xfId="0" builtinId="0"/>
    <cellStyle name="Normal 10" xfId="105" xr:uid="{00000000-0005-0000-0000-000069000000}"/>
    <cellStyle name="Normal 10 2" xfId="106" xr:uid="{00000000-0005-0000-0000-00006A000000}"/>
    <cellStyle name="Normal 11" xfId="107" xr:uid="{00000000-0005-0000-0000-00006B000000}"/>
    <cellStyle name="Normal 12" xfId="108" xr:uid="{00000000-0005-0000-0000-00006C000000}"/>
    <cellStyle name="Normal 2" xfId="109" xr:uid="{00000000-0005-0000-0000-00006D000000}"/>
    <cellStyle name="Normal 2 10" xfId="110" xr:uid="{00000000-0005-0000-0000-00006E000000}"/>
    <cellStyle name="Normal 2 2" xfId="111" xr:uid="{00000000-0005-0000-0000-00006F000000}"/>
    <cellStyle name="Normal 2 2 2" xfId="112" xr:uid="{00000000-0005-0000-0000-000070000000}"/>
    <cellStyle name="Normal 2 3" xfId="113" xr:uid="{00000000-0005-0000-0000-000071000000}"/>
    <cellStyle name="Normal 2 4" xfId="114" xr:uid="{00000000-0005-0000-0000-000072000000}"/>
    <cellStyle name="Normal 2 5" xfId="115" xr:uid="{00000000-0005-0000-0000-000073000000}"/>
    <cellStyle name="Normal 3" xfId="116" xr:uid="{00000000-0005-0000-0000-000074000000}"/>
    <cellStyle name="Normal 3 2" xfId="117" xr:uid="{00000000-0005-0000-0000-000075000000}"/>
    <cellStyle name="Normal 3 2 2" xfId="118" xr:uid="{00000000-0005-0000-0000-000076000000}"/>
    <cellStyle name="Normal 3 2 2 2" xfId="119" xr:uid="{00000000-0005-0000-0000-000077000000}"/>
    <cellStyle name="Normal 3 2 3" xfId="120" xr:uid="{00000000-0005-0000-0000-000078000000}"/>
    <cellStyle name="Normal 3 2 3 2" xfId="121" xr:uid="{00000000-0005-0000-0000-000079000000}"/>
    <cellStyle name="Normal 3 2 3 5" xfId="122" xr:uid="{00000000-0005-0000-0000-00007A000000}"/>
    <cellStyle name="Normal 3 2 4" xfId="123" xr:uid="{00000000-0005-0000-0000-00007B000000}"/>
    <cellStyle name="Normal 3 2 4 2" xfId="124" xr:uid="{00000000-0005-0000-0000-00007C000000}"/>
    <cellStyle name="Normal 3 2 5" xfId="125" xr:uid="{00000000-0005-0000-0000-00007D000000}"/>
    <cellStyle name="Normal 3 2 6" xfId="126" xr:uid="{00000000-0005-0000-0000-00007E000000}"/>
    <cellStyle name="Normal 3 3" xfId="127" xr:uid="{00000000-0005-0000-0000-00007F000000}"/>
    <cellStyle name="Normal 3 4" xfId="128" xr:uid="{00000000-0005-0000-0000-000080000000}"/>
    <cellStyle name="Normal 3 5" xfId="129" xr:uid="{00000000-0005-0000-0000-000081000000}"/>
    <cellStyle name="Normal 3 6" xfId="130" xr:uid="{00000000-0005-0000-0000-000082000000}"/>
    <cellStyle name="Normal 4" xfId="131" xr:uid="{00000000-0005-0000-0000-000083000000}"/>
    <cellStyle name="Normal 4 2" xfId="132" xr:uid="{00000000-0005-0000-0000-000084000000}"/>
    <cellStyle name="Normal 4 2 2" xfId="133" xr:uid="{00000000-0005-0000-0000-000085000000}"/>
    <cellStyle name="Normal 4 3" xfId="134" xr:uid="{00000000-0005-0000-0000-000086000000}"/>
    <cellStyle name="Normal 4 3 2" xfId="135" xr:uid="{00000000-0005-0000-0000-000087000000}"/>
    <cellStyle name="Normal 4 3 3" xfId="136" xr:uid="{00000000-0005-0000-0000-000088000000}"/>
    <cellStyle name="Normal 4 3 3 2" xfId="137" xr:uid="{00000000-0005-0000-0000-000089000000}"/>
    <cellStyle name="Normal 4 3 3 3" xfId="138" xr:uid="{00000000-0005-0000-0000-00008A000000}"/>
    <cellStyle name="Normal 4 4" xfId="139" xr:uid="{00000000-0005-0000-0000-00008B000000}"/>
    <cellStyle name="Normal 4 5" xfId="140" xr:uid="{00000000-0005-0000-0000-00008C000000}"/>
    <cellStyle name="Normal 5" xfId="141" xr:uid="{00000000-0005-0000-0000-00008D000000}"/>
    <cellStyle name="Normal 5 2" xfId="142" xr:uid="{00000000-0005-0000-0000-00008E000000}"/>
    <cellStyle name="Normal 5 3" xfId="143" xr:uid="{00000000-0005-0000-0000-00008F000000}"/>
    <cellStyle name="Normal 5 4" xfId="144" xr:uid="{00000000-0005-0000-0000-000090000000}"/>
    <cellStyle name="Normal 5 5" xfId="145" xr:uid="{00000000-0005-0000-0000-000091000000}"/>
    <cellStyle name="Normal 6" xfId="146" xr:uid="{00000000-0005-0000-0000-000092000000}"/>
    <cellStyle name="Normal 6 2" xfId="147" xr:uid="{00000000-0005-0000-0000-000093000000}"/>
    <cellStyle name="Normal 6 2 2" xfId="148" xr:uid="{00000000-0005-0000-0000-000094000000}"/>
    <cellStyle name="Normal 6 3" xfId="149" xr:uid="{00000000-0005-0000-0000-000095000000}"/>
    <cellStyle name="Normal 6 4" xfId="150" xr:uid="{00000000-0005-0000-0000-000096000000}"/>
    <cellStyle name="Normal 7" xfId="151" xr:uid="{00000000-0005-0000-0000-000097000000}"/>
    <cellStyle name="Normal 7 2" xfId="152" xr:uid="{00000000-0005-0000-0000-000098000000}"/>
    <cellStyle name="Normal 8" xfId="153" xr:uid="{00000000-0005-0000-0000-000099000000}"/>
    <cellStyle name="Normal 9" xfId="154" xr:uid="{00000000-0005-0000-0000-00009A000000}"/>
    <cellStyle name="Output 2" xfId="155" xr:uid="{00000000-0005-0000-0000-00009B000000}"/>
    <cellStyle name="Percent 2" xfId="157" xr:uid="{00000000-0005-0000-0000-00009D000000}"/>
    <cellStyle name="Percent 2 2" xfId="158" xr:uid="{00000000-0005-0000-0000-00009E000000}"/>
    <cellStyle name="Percentagem" xfId="156" builtinId="5"/>
    <cellStyle name="Percentagem 2" xfId="159" xr:uid="{00000000-0005-0000-0000-00009F000000}"/>
    <cellStyle name="Percentagem 2 2" xfId="160" xr:uid="{00000000-0005-0000-0000-0000A0000000}"/>
    <cellStyle name="Percentagem 2 3" xfId="161" xr:uid="{00000000-0005-0000-0000-0000A1000000}"/>
    <cellStyle name="Percentagem 2 4" xfId="162" xr:uid="{00000000-0005-0000-0000-0000A2000000}"/>
    <cellStyle name="Percentagem 2 5" xfId="163" xr:uid="{00000000-0005-0000-0000-0000A3000000}"/>
    <cellStyle name="Percentagem 3" xfId="164" xr:uid="{00000000-0005-0000-0000-0000A4000000}"/>
    <cellStyle name="Percentagem 3 2" xfId="165" xr:uid="{00000000-0005-0000-0000-0000A5000000}"/>
    <cellStyle name="Percentagem 4" xfId="166" xr:uid="{00000000-0005-0000-0000-0000A6000000}"/>
    <cellStyle name="Percentagem 5" xfId="167" xr:uid="{00000000-0005-0000-0000-0000A7000000}"/>
    <cellStyle name="Percentagem 6" xfId="168" xr:uid="{00000000-0005-0000-0000-0000A8000000}"/>
    <cellStyle name="Percentagem 6 2" xfId="169" xr:uid="{00000000-0005-0000-0000-0000A9000000}"/>
    <cellStyle name="Percentagem 7" xfId="170" xr:uid="{00000000-0005-0000-0000-0000AA000000}"/>
    <cellStyle name="Percentagem 8" xfId="171" xr:uid="{00000000-0005-0000-0000-0000AB000000}"/>
    <cellStyle name="Sheet Title" xfId="172" xr:uid="{00000000-0005-0000-0000-0000AC000000}"/>
    <cellStyle name="Total 2" xfId="173" xr:uid="{00000000-0005-0000-0000-0000AD000000}"/>
    <cellStyle name="Vírgula" xfId="94" builtinId="3"/>
    <cellStyle name="Vírgula 2" xfId="174" xr:uid="{00000000-0005-0000-0000-0000AE000000}"/>
    <cellStyle name="Vírgula 2 2" xfId="175" xr:uid="{00000000-0005-0000-0000-0000AF000000}"/>
    <cellStyle name="Vírgula 2 2 2" xfId="176" xr:uid="{00000000-0005-0000-0000-0000B0000000}"/>
    <cellStyle name="Vírgula 2 2 3" xfId="177" xr:uid="{00000000-0005-0000-0000-0000B1000000}"/>
    <cellStyle name="Vírgula 2 2 3 2" xfId="178" xr:uid="{00000000-0005-0000-0000-0000B2000000}"/>
    <cellStyle name="Vírgula 2 2 3 3" xfId="179" xr:uid="{00000000-0005-0000-0000-0000B3000000}"/>
    <cellStyle name="Vírgula 2 3" xfId="180" xr:uid="{00000000-0005-0000-0000-0000B4000000}"/>
    <cellStyle name="Vírgula 2 4" xfId="181" xr:uid="{00000000-0005-0000-0000-0000B5000000}"/>
    <cellStyle name="Vírgula 3" xfId="182" xr:uid="{00000000-0005-0000-0000-0000B6000000}"/>
    <cellStyle name="Vírgula 4" xfId="183" xr:uid="{00000000-0005-0000-0000-0000B7000000}"/>
    <cellStyle name="Vírgula 5" xfId="184" xr:uid="{00000000-0005-0000-0000-0000B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601980</xdr:colOff>
      <xdr:row>56</xdr:row>
      <xdr:rowOff>76200</xdr:rowOff>
    </xdr:to>
    <xdr:pic>
      <xdr:nvPicPr>
        <xdr:cNvPr id="6" name="Imagem 5">
          <a:extLst>
            <a:ext uri="{FF2B5EF4-FFF2-40B4-BE49-F238E27FC236}">
              <a16:creationId xmlns:a16="http://schemas.microsoft.com/office/drawing/2014/main" id="{F77B75D3-BF83-94ED-DD5A-51ED31C4E9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96340"/>
          <a:ext cx="6736080" cy="896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11</xdr:col>
      <xdr:colOff>0</xdr:colOff>
      <xdr:row>109</xdr:row>
      <xdr:rowOff>106680</xdr:rowOff>
    </xdr:to>
    <xdr:pic>
      <xdr:nvPicPr>
        <xdr:cNvPr id="7" name="Imagem 6">
          <a:extLst>
            <a:ext uri="{FF2B5EF4-FFF2-40B4-BE49-F238E27FC236}">
              <a16:creationId xmlns:a16="http://schemas.microsoft.com/office/drawing/2014/main" id="{90DF35D3-46A8-9706-3901-8FE16DCB73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0248900"/>
          <a:ext cx="6743700" cy="882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110</xdr:row>
      <xdr:rowOff>0</xdr:rowOff>
    </xdr:from>
    <xdr:to>
      <xdr:col>11</xdr:col>
      <xdr:colOff>0</xdr:colOff>
      <xdr:row>154</xdr:row>
      <xdr:rowOff>0</xdr:rowOff>
    </xdr:to>
    <xdr:pic>
      <xdr:nvPicPr>
        <xdr:cNvPr id="10" name="Imagem 9">
          <a:extLst>
            <a:ext uri="{FF2B5EF4-FFF2-40B4-BE49-F238E27FC236}">
              <a16:creationId xmlns:a16="http://schemas.microsoft.com/office/drawing/2014/main" id="{B3A75352-94B6-0305-4C45-D5C84D56916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9133820"/>
          <a:ext cx="6743700" cy="7376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ugenioros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64"/>
  <sheetViews>
    <sheetView tabSelected="1" topLeftCell="A134" workbookViewId="0">
      <selection activeCell="N99" sqref="N99"/>
    </sheetView>
  </sheetViews>
  <sheetFormatPr defaultRowHeight="13.2" x14ac:dyDescent="0.25"/>
  <cols>
    <col min="10" max="10" width="18.33203125" customWidth="1"/>
  </cols>
  <sheetData>
    <row r="2" spans="2:11" ht="67.95" customHeight="1" x14ac:dyDescent="0.25">
      <c r="B2" s="172" t="s">
        <v>124</v>
      </c>
      <c r="C2" s="172"/>
      <c r="D2" s="172"/>
      <c r="E2" s="172"/>
      <c r="F2" s="172"/>
      <c r="G2" s="172"/>
      <c r="H2" s="172"/>
      <c r="I2" s="172"/>
      <c r="J2" s="172"/>
      <c r="K2" s="172"/>
    </row>
    <row r="153" spans="3:10" x14ac:dyDescent="0.25">
      <c r="C153" s="1"/>
      <c r="D153" s="1"/>
      <c r="E153" s="1"/>
      <c r="F153" s="1"/>
      <c r="G153" s="1"/>
      <c r="H153" s="1"/>
      <c r="I153" s="1"/>
      <c r="J153" s="1"/>
    </row>
    <row r="154" spans="3:10" x14ac:dyDescent="0.25">
      <c r="C154" s="1"/>
      <c r="D154" s="1"/>
      <c r="E154" s="1"/>
      <c r="F154" s="1"/>
      <c r="G154" s="1"/>
      <c r="H154" s="1"/>
      <c r="I154" s="1"/>
      <c r="J154" s="1"/>
    </row>
    <row r="155" spans="3:10" x14ac:dyDescent="0.25">
      <c r="C155" s="1"/>
      <c r="D155" s="1"/>
      <c r="E155" s="1"/>
      <c r="F155" s="1"/>
      <c r="G155" s="1"/>
      <c r="H155" s="1"/>
      <c r="I155" s="1"/>
      <c r="J155" s="1"/>
    </row>
    <row r="156" spans="3:10" x14ac:dyDescent="0.25">
      <c r="C156" s="1"/>
      <c r="D156" s="1"/>
      <c r="E156" s="1"/>
      <c r="F156" s="1"/>
      <c r="G156" s="1"/>
      <c r="H156" s="1"/>
      <c r="I156" s="1"/>
      <c r="J156" s="1"/>
    </row>
    <row r="164" ht="16.5" customHeight="1" x14ac:dyDescent="0.25"/>
  </sheetData>
  <mergeCells count="1">
    <mergeCell ref="B2:K2"/>
  </mergeCells>
  <pageMargins left="0.70866141732283472" right="0.70866141732283472" top="0.74803149606299213" bottom="0.74803149606299213" header="0.31496062992125984" footer="0.31496062992125984"/>
  <pageSetup paperSize="9" orientation="landscape" r:id="rId1"/>
  <headerFooter>
    <oddFooter>&amp;L&amp;8&amp;P/&amp;N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5"/>
  <sheetViews>
    <sheetView topLeftCell="A107" zoomScale="75" zoomScaleNormal="75" workbookViewId="0">
      <selection activeCell="A111" sqref="A111:H111"/>
    </sheetView>
  </sheetViews>
  <sheetFormatPr defaultColWidth="9.109375" defaultRowHeight="13.2" x14ac:dyDescent="0.25"/>
  <cols>
    <col min="1" max="1" width="17.6640625" style="17" customWidth="1"/>
    <col min="2" max="2" width="10.33203125" style="4" bestFit="1" customWidth="1"/>
    <col min="3" max="3" width="33.6640625" style="4" customWidth="1"/>
    <col min="4" max="4" width="39.5546875" style="4" bestFit="1" customWidth="1"/>
    <col min="5" max="5" width="31.33203125" style="4" customWidth="1"/>
    <col min="6" max="6" width="27.88671875" style="4" customWidth="1"/>
    <col min="7" max="7" width="23.33203125" style="4" customWidth="1"/>
    <col min="8" max="8" width="46.44140625" style="4" bestFit="1" customWidth="1"/>
    <col min="9" max="9" width="37.6640625" style="17" customWidth="1"/>
    <col min="10" max="10" width="5.88671875" style="4" bestFit="1" customWidth="1"/>
    <col min="11" max="11" width="16.109375" style="4" bestFit="1" customWidth="1"/>
    <col min="12" max="12" width="15" style="4" customWidth="1"/>
    <col min="13" max="13" width="12" style="4" customWidth="1"/>
    <col min="14" max="15" width="9.109375" style="4"/>
    <col min="16" max="16" width="14.44140625" style="4" customWidth="1"/>
    <col min="17" max="16384" width="9.109375" style="4"/>
  </cols>
  <sheetData>
    <row r="1" spans="1:12" ht="96.75" customHeight="1" x14ac:dyDescent="0.25">
      <c r="A1" s="202" t="s">
        <v>134</v>
      </c>
      <c r="B1" s="203"/>
      <c r="C1" s="203"/>
      <c r="D1" s="203"/>
      <c r="E1" s="203"/>
      <c r="F1" s="203"/>
      <c r="G1" s="203"/>
      <c r="H1" s="203"/>
      <c r="I1" s="203"/>
      <c r="J1" s="66"/>
      <c r="K1" s="66"/>
      <c r="L1" s="137" t="s">
        <v>133</v>
      </c>
    </row>
    <row r="2" spans="1:12" ht="66.75" customHeight="1" x14ac:dyDescent="0.25">
      <c r="A2" s="204" t="s">
        <v>128</v>
      </c>
      <c r="B2" s="204"/>
      <c r="C2" s="204"/>
      <c r="D2" s="204"/>
      <c r="E2" s="204"/>
      <c r="F2" s="204"/>
      <c r="G2" s="204"/>
      <c r="H2" s="204"/>
      <c r="I2" s="204"/>
      <c r="J2" s="66"/>
      <c r="K2" s="66"/>
    </row>
    <row r="3" spans="1:12" ht="60.75" customHeight="1" thickBot="1" x14ac:dyDescent="0.3">
      <c r="A3" s="205" t="s">
        <v>135</v>
      </c>
      <c r="B3" s="205"/>
      <c r="C3" s="205"/>
      <c r="D3" s="205"/>
      <c r="E3" s="205"/>
      <c r="F3" s="205"/>
      <c r="G3" s="205"/>
      <c r="H3" s="205"/>
      <c r="I3" s="205"/>
      <c r="J3" s="66"/>
      <c r="K3" s="66"/>
    </row>
    <row r="4" spans="1:12" s="67" customFormat="1" ht="33" customHeight="1" x14ac:dyDescent="0.25">
      <c r="A4" s="145" t="s">
        <v>1</v>
      </c>
      <c r="B4" s="206" t="s">
        <v>81</v>
      </c>
      <c r="C4" s="206"/>
      <c r="D4" s="206"/>
      <c r="E4" s="206"/>
      <c r="F4" s="206"/>
      <c r="G4" s="206"/>
      <c r="H4" s="206"/>
      <c r="I4" s="142"/>
    </row>
    <row r="5" spans="1:12" s="67" customFormat="1" ht="33" customHeight="1" thickBot="1" x14ac:dyDescent="0.3">
      <c r="A5" s="146" t="s">
        <v>2</v>
      </c>
      <c r="B5" s="194" t="s">
        <v>129</v>
      </c>
      <c r="C5" s="194"/>
      <c r="D5" s="194"/>
      <c r="E5" s="194"/>
      <c r="F5" s="194"/>
      <c r="G5" s="194"/>
      <c r="H5" s="194"/>
      <c r="I5" s="143"/>
    </row>
    <row r="6" spans="1:12" s="67" customFormat="1" ht="33" customHeight="1" thickBot="1" x14ac:dyDescent="0.3">
      <c r="A6" s="146" t="s">
        <v>3</v>
      </c>
      <c r="B6" s="194" t="s">
        <v>22</v>
      </c>
      <c r="C6" s="194"/>
      <c r="D6" s="194"/>
      <c r="E6" s="194"/>
      <c r="F6" s="194"/>
      <c r="G6" s="194"/>
      <c r="H6" s="195"/>
      <c r="I6" s="138"/>
      <c r="J6" s="15"/>
      <c r="K6" s="68"/>
    </row>
    <row r="7" spans="1:12" s="67" customFormat="1" ht="33" customHeight="1" thickBot="1" x14ac:dyDescent="0.3">
      <c r="A7" s="146" t="s">
        <v>4</v>
      </c>
      <c r="B7" s="194" t="s">
        <v>23</v>
      </c>
      <c r="C7" s="194"/>
      <c r="D7" s="194"/>
      <c r="E7" s="194"/>
      <c r="F7" s="194"/>
      <c r="G7" s="194"/>
      <c r="H7" s="195"/>
      <c r="I7" s="139"/>
      <c r="K7" s="68"/>
    </row>
    <row r="8" spans="1:12" s="67" customFormat="1" ht="21.6" thickBot="1" x14ac:dyDescent="0.3">
      <c r="A8" s="144"/>
      <c r="B8" s="197" t="s">
        <v>82</v>
      </c>
      <c r="C8" s="197"/>
      <c r="D8" s="197"/>
      <c r="E8" s="197"/>
      <c r="F8" s="197"/>
      <c r="G8" s="197"/>
      <c r="H8" s="197"/>
      <c r="I8" s="147">
        <f>I6+NAD</f>
        <v>0</v>
      </c>
      <c r="J8" s="15"/>
      <c r="K8" s="68"/>
    </row>
    <row r="9" spans="1:12" ht="15" x14ac:dyDescent="0.25">
      <c r="A9" s="140"/>
      <c r="B9" s="81"/>
      <c r="C9" s="81"/>
      <c r="D9" s="81"/>
      <c r="E9" s="81"/>
      <c r="F9" s="81"/>
      <c r="G9" s="81"/>
      <c r="H9" s="81"/>
      <c r="I9" s="140"/>
    </row>
    <row r="10" spans="1:12" ht="28.5" customHeight="1" thickBot="1" x14ac:dyDescent="0.3">
      <c r="A10" s="196" t="s">
        <v>8</v>
      </c>
      <c r="B10" s="196"/>
      <c r="C10" s="196"/>
      <c r="D10" s="196"/>
      <c r="E10" s="196"/>
      <c r="F10" s="196"/>
      <c r="G10" s="196"/>
      <c r="H10" s="196"/>
      <c r="I10" s="196"/>
    </row>
    <row r="11" spans="1:12" s="69" customFormat="1" ht="15.6" x14ac:dyDescent="0.25">
      <c r="A11" s="198" t="s">
        <v>19</v>
      </c>
      <c r="B11" s="200" t="s">
        <v>18</v>
      </c>
      <c r="C11" s="179" t="s">
        <v>140</v>
      </c>
      <c r="D11" s="179" t="s">
        <v>139</v>
      </c>
      <c r="E11" s="179" t="s">
        <v>141</v>
      </c>
      <c r="F11" s="179" t="s">
        <v>136</v>
      </c>
      <c r="G11" s="179" t="s">
        <v>137</v>
      </c>
      <c r="H11" s="179" t="s">
        <v>6</v>
      </c>
      <c r="I11" s="190"/>
    </row>
    <row r="12" spans="1:12" s="69" customFormat="1" ht="238.5" customHeight="1" thickBot="1" x14ac:dyDescent="0.3">
      <c r="A12" s="199"/>
      <c r="B12" s="201"/>
      <c r="C12" s="180"/>
      <c r="D12" s="180"/>
      <c r="E12" s="180"/>
      <c r="F12" s="180"/>
      <c r="G12" s="180"/>
      <c r="H12" s="161" t="s">
        <v>138</v>
      </c>
      <c r="I12" s="162" t="s">
        <v>142</v>
      </c>
    </row>
    <row r="13" spans="1:12" ht="15.6" x14ac:dyDescent="0.3">
      <c r="A13" s="154">
        <v>1</v>
      </c>
      <c r="B13" s="155">
        <v>1956</v>
      </c>
      <c r="C13" s="156"/>
      <c r="D13" s="157">
        <v>102.2298</v>
      </c>
      <c r="E13" s="157">
        <v>102.2298</v>
      </c>
      <c r="F13" s="158">
        <f>C13*D13</f>
        <v>0</v>
      </c>
      <c r="G13" s="159">
        <f>C13*E13</f>
        <v>0</v>
      </c>
      <c r="H13" s="159"/>
      <c r="I13" s="160">
        <f>G13</f>
        <v>0</v>
      </c>
    </row>
    <row r="14" spans="1:12" ht="15.6" x14ac:dyDescent="0.3">
      <c r="A14" s="114">
        <f>A13+1</f>
        <v>2</v>
      </c>
      <c r="B14" s="115">
        <v>1957</v>
      </c>
      <c r="C14" s="116"/>
      <c r="D14" s="117">
        <v>100.6199</v>
      </c>
      <c r="E14" s="117">
        <v>100.6199</v>
      </c>
      <c r="F14" s="118">
        <f>C14*D14</f>
        <v>0</v>
      </c>
      <c r="G14" s="101">
        <f>E14*C14</f>
        <v>0</v>
      </c>
      <c r="H14" s="101"/>
      <c r="I14" s="119">
        <f>G14</f>
        <v>0</v>
      </c>
    </row>
    <row r="15" spans="1:12" ht="15.6" x14ac:dyDescent="0.3">
      <c r="A15" s="114">
        <f t="shared" ref="A15:A78" si="0">A14+1</f>
        <v>3</v>
      </c>
      <c r="B15" s="115">
        <v>1958</v>
      </c>
      <c r="C15" s="116"/>
      <c r="D15" s="117">
        <v>99.0351</v>
      </c>
      <c r="E15" s="117">
        <v>99.0351</v>
      </c>
      <c r="F15" s="118">
        <f t="shared" ref="F15:F70" si="1">C15*D15</f>
        <v>0</v>
      </c>
      <c r="G15" s="101">
        <f t="shared" ref="G15:G70" si="2">E15*C15</f>
        <v>0</v>
      </c>
      <c r="H15" s="101"/>
      <c r="I15" s="119">
        <f t="shared" ref="I15:I70" si="3">G15</f>
        <v>0</v>
      </c>
    </row>
    <row r="16" spans="1:12" ht="15.6" x14ac:dyDescent="0.3">
      <c r="A16" s="114">
        <f t="shared" si="0"/>
        <v>4</v>
      </c>
      <c r="B16" s="115">
        <v>1959</v>
      </c>
      <c r="C16" s="116"/>
      <c r="D16" s="117">
        <v>97.860900000000001</v>
      </c>
      <c r="E16" s="117">
        <v>97.860900000000001</v>
      </c>
      <c r="F16" s="118">
        <f t="shared" si="1"/>
        <v>0</v>
      </c>
      <c r="G16" s="101">
        <f t="shared" si="2"/>
        <v>0</v>
      </c>
      <c r="H16" s="101"/>
      <c r="I16" s="119">
        <f t="shared" si="3"/>
        <v>0</v>
      </c>
    </row>
    <row r="17" spans="1:9" ht="15.6" x14ac:dyDescent="0.3">
      <c r="A17" s="114">
        <f t="shared" si="0"/>
        <v>5</v>
      </c>
      <c r="B17" s="115">
        <v>1960</v>
      </c>
      <c r="C17" s="116"/>
      <c r="D17" s="117">
        <v>95.288200000000003</v>
      </c>
      <c r="E17" s="117">
        <v>95.288200000000003</v>
      </c>
      <c r="F17" s="118">
        <f t="shared" si="1"/>
        <v>0</v>
      </c>
      <c r="G17" s="101">
        <f t="shared" si="2"/>
        <v>0</v>
      </c>
      <c r="H17" s="101"/>
      <c r="I17" s="119">
        <f t="shared" si="3"/>
        <v>0</v>
      </c>
    </row>
    <row r="18" spans="1:9" ht="15.6" x14ac:dyDescent="0.3">
      <c r="A18" s="114">
        <f t="shared" si="0"/>
        <v>6</v>
      </c>
      <c r="B18" s="115">
        <v>1961</v>
      </c>
      <c r="C18" s="116"/>
      <c r="D18" s="117">
        <v>93.511499999999998</v>
      </c>
      <c r="E18" s="117">
        <v>93.511499999999998</v>
      </c>
      <c r="F18" s="118">
        <f t="shared" si="1"/>
        <v>0</v>
      </c>
      <c r="G18" s="101">
        <f t="shared" si="2"/>
        <v>0</v>
      </c>
      <c r="H18" s="101"/>
      <c r="I18" s="119">
        <f t="shared" si="3"/>
        <v>0</v>
      </c>
    </row>
    <row r="19" spans="1:9" ht="15.6" x14ac:dyDescent="0.3">
      <c r="A19" s="114">
        <f t="shared" si="0"/>
        <v>7</v>
      </c>
      <c r="B19" s="115">
        <v>1962</v>
      </c>
      <c r="C19" s="116"/>
      <c r="D19" s="117">
        <v>91.141599999999997</v>
      </c>
      <c r="E19" s="117">
        <v>91.141599999999997</v>
      </c>
      <c r="F19" s="118">
        <f t="shared" si="1"/>
        <v>0</v>
      </c>
      <c r="G19" s="101">
        <f t="shared" si="2"/>
        <v>0</v>
      </c>
      <c r="H19" s="101"/>
      <c r="I19" s="119">
        <f t="shared" si="3"/>
        <v>0</v>
      </c>
    </row>
    <row r="20" spans="1:9" ht="15.6" x14ac:dyDescent="0.3">
      <c r="A20" s="114">
        <f t="shared" si="0"/>
        <v>8</v>
      </c>
      <c r="B20" s="115">
        <v>1963</v>
      </c>
      <c r="C20" s="116"/>
      <c r="D20" s="117">
        <v>89.530199999999994</v>
      </c>
      <c r="E20" s="117">
        <v>89.530199999999994</v>
      </c>
      <c r="F20" s="118">
        <f t="shared" si="1"/>
        <v>0</v>
      </c>
      <c r="G20" s="101">
        <f t="shared" si="2"/>
        <v>0</v>
      </c>
      <c r="H20" s="101"/>
      <c r="I20" s="119">
        <f t="shared" si="3"/>
        <v>0</v>
      </c>
    </row>
    <row r="21" spans="1:9" ht="15.6" x14ac:dyDescent="0.3">
      <c r="A21" s="114">
        <f t="shared" si="0"/>
        <v>9</v>
      </c>
      <c r="B21" s="115">
        <v>1964</v>
      </c>
      <c r="C21" s="116"/>
      <c r="D21" s="117">
        <v>86.502700000000004</v>
      </c>
      <c r="E21" s="117">
        <v>86.502700000000004</v>
      </c>
      <c r="F21" s="118">
        <f t="shared" si="1"/>
        <v>0</v>
      </c>
      <c r="G21" s="101">
        <f t="shared" si="2"/>
        <v>0</v>
      </c>
      <c r="H21" s="101"/>
      <c r="I21" s="119">
        <f t="shared" si="3"/>
        <v>0</v>
      </c>
    </row>
    <row r="22" spans="1:9" ht="15.6" x14ac:dyDescent="0.3">
      <c r="A22" s="114">
        <f t="shared" si="0"/>
        <v>10</v>
      </c>
      <c r="B22" s="115">
        <v>1965</v>
      </c>
      <c r="C22" s="116"/>
      <c r="D22" s="117">
        <v>83.658299999999997</v>
      </c>
      <c r="E22" s="117">
        <v>83.658299999999997</v>
      </c>
      <c r="F22" s="118">
        <f t="shared" si="1"/>
        <v>0</v>
      </c>
      <c r="G22" s="101">
        <f t="shared" si="2"/>
        <v>0</v>
      </c>
      <c r="H22" s="101"/>
      <c r="I22" s="119">
        <f t="shared" si="3"/>
        <v>0</v>
      </c>
    </row>
    <row r="23" spans="1:9" ht="15.6" x14ac:dyDescent="0.3">
      <c r="A23" s="114">
        <f t="shared" si="0"/>
        <v>11</v>
      </c>
      <c r="B23" s="115">
        <v>1966</v>
      </c>
      <c r="C23" s="116"/>
      <c r="D23" s="117">
        <v>79.447599999999994</v>
      </c>
      <c r="E23" s="117">
        <v>79.447599999999994</v>
      </c>
      <c r="F23" s="118">
        <f t="shared" si="1"/>
        <v>0</v>
      </c>
      <c r="G23" s="101">
        <f t="shared" si="2"/>
        <v>0</v>
      </c>
      <c r="H23" s="101"/>
      <c r="I23" s="119">
        <f t="shared" si="3"/>
        <v>0</v>
      </c>
    </row>
    <row r="24" spans="1:9" ht="15.6" x14ac:dyDescent="0.3">
      <c r="A24" s="114">
        <f t="shared" si="0"/>
        <v>12</v>
      </c>
      <c r="B24" s="115">
        <v>1967</v>
      </c>
      <c r="C24" s="120"/>
      <c r="D24" s="121">
        <v>75.448700000000002</v>
      </c>
      <c r="E24" s="121">
        <v>75.448700000000002</v>
      </c>
      <c r="F24" s="118">
        <f t="shared" si="1"/>
        <v>0</v>
      </c>
      <c r="G24" s="101">
        <f t="shared" si="2"/>
        <v>0</v>
      </c>
      <c r="H24" s="101"/>
      <c r="I24" s="119">
        <f t="shared" si="3"/>
        <v>0</v>
      </c>
    </row>
    <row r="25" spans="1:9" ht="15.6" x14ac:dyDescent="0.3">
      <c r="A25" s="114">
        <f t="shared" si="0"/>
        <v>13</v>
      </c>
      <c r="B25" s="115">
        <v>1968</v>
      </c>
      <c r="C25" s="120"/>
      <c r="D25" s="121">
        <v>71.177999999999997</v>
      </c>
      <c r="E25" s="121">
        <v>71.177999999999997</v>
      </c>
      <c r="F25" s="118">
        <f t="shared" si="1"/>
        <v>0</v>
      </c>
      <c r="G25" s="101">
        <f t="shared" si="2"/>
        <v>0</v>
      </c>
      <c r="H25" s="101"/>
      <c r="I25" s="119">
        <f t="shared" si="3"/>
        <v>0</v>
      </c>
    </row>
    <row r="26" spans="1:9" ht="15.6" x14ac:dyDescent="0.3">
      <c r="A26" s="114">
        <f t="shared" si="0"/>
        <v>14</v>
      </c>
      <c r="B26" s="115">
        <v>1969</v>
      </c>
      <c r="C26" s="120"/>
      <c r="D26" s="121">
        <v>65.301000000000002</v>
      </c>
      <c r="E26" s="121">
        <v>65.301000000000002</v>
      </c>
      <c r="F26" s="118">
        <f t="shared" si="1"/>
        <v>0</v>
      </c>
      <c r="G26" s="101">
        <f t="shared" si="2"/>
        <v>0</v>
      </c>
      <c r="H26" s="101"/>
      <c r="I26" s="119">
        <f t="shared" si="3"/>
        <v>0</v>
      </c>
    </row>
    <row r="27" spans="1:9" ht="15.6" x14ac:dyDescent="0.3">
      <c r="A27" s="114">
        <f t="shared" si="0"/>
        <v>15</v>
      </c>
      <c r="B27" s="115">
        <v>1970</v>
      </c>
      <c r="C27" s="120"/>
      <c r="D27" s="121">
        <v>61.372999999999998</v>
      </c>
      <c r="E27" s="121">
        <v>61.372999999999998</v>
      </c>
      <c r="F27" s="118">
        <f t="shared" si="1"/>
        <v>0</v>
      </c>
      <c r="G27" s="101">
        <f t="shared" si="2"/>
        <v>0</v>
      </c>
      <c r="H27" s="101"/>
      <c r="I27" s="119">
        <f t="shared" si="3"/>
        <v>0</v>
      </c>
    </row>
    <row r="28" spans="1:9" ht="15.6" x14ac:dyDescent="0.3">
      <c r="A28" s="114">
        <f t="shared" si="0"/>
        <v>16</v>
      </c>
      <c r="B28" s="115">
        <v>1971</v>
      </c>
      <c r="C28" s="120"/>
      <c r="D28" s="121">
        <v>54.846499999999999</v>
      </c>
      <c r="E28" s="121">
        <v>54.846499999999999</v>
      </c>
      <c r="F28" s="118">
        <f t="shared" si="1"/>
        <v>0</v>
      </c>
      <c r="G28" s="101">
        <f t="shared" si="2"/>
        <v>0</v>
      </c>
      <c r="H28" s="101"/>
      <c r="I28" s="119">
        <f t="shared" si="3"/>
        <v>0</v>
      </c>
    </row>
    <row r="29" spans="1:9" ht="15.6" x14ac:dyDescent="0.3">
      <c r="A29" s="114">
        <f t="shared" si="0"/>
        <v>17</v>
      </c>
      <c r="B29" s="115">
        <v>1972</v>
      </c>
      <c r="C29" s="120"/>
      <c r="D29" s="122">
        <v>49.589700000000001</v>
      </c>
      <c r="E29" s="122">
        <v>49.589700000000001</v>
      </c>
      <c r="F29" s="118">
        <f t="shared" si="1"/>
        <v>0</v>
      </c>
      <c r="G29" s="101">
        <f t="shared" si="2"/>
        <v>0</v>
      </c>
      <c r="H29" s="123"/>
      <c r="I29" s="119">
        <f t="shared" si="3"/>
        <v>0</v>
      </c>
    </row>
    <row r="30" spans="1:9" ht="15.6" x14ac:dyDescent="0.3">
      <c r="A30" s="114">
        <f t="shared" si="0"/>
        <v>18</v>
      </c>
      <c r="B30" s="115">
        <v>1973</v>
      </c>
      <c r="C30" s="124"/>
      <c r="D30" s="122">
        <v>43.845999999999997</v>
      </c>
      <c r="E30" s="122">
        <v>43.845999999999997</v>
      </c>
      <c r="F30" s="118">
        <f t="shared" si="1"/>
        <v>0</v>
      </c>
      <c r="G30" s="101">
        <f t="shared" si="2"/>
        <v>0</v>
      </c>
      <c r="H30" s="123"/>
      <c r="I30" s="119">
        <f t="shared" si="3"/>
        <v>0</v>
      </c>
    </row>
    <row r="31" spans="1:9" ht="15.6" x14ac:dyDescent="0.3">
      <c r="A31" s="114">
        <f t="shared" si="0"/>
        <v>19</v>
      </c>
      <c r="B31" s="115">
        <v>1974</v>
      </c>
      <c r="C31" s="124"/>
      <c r="D31" s="122">
        <v>35.0488</v>
      </c>
      <c r="E31" s="122">
        <v>35.0488</v>
      </c>
      <c r="F31" s="118">
        <f t="shared" si="1"/>
        <v>0</v>
      </c>
      <c r="G31" s="101">
        <f t="shared" si="2"/>
        <v>0</v>
      </c>
      <c r="H31" s="123"/>
      <c r="I31" s="119">
        <f t="shared" si="3"/>
        <v>0</v>
      </c>
    </row>
    <row r="32" spans="1:9" ht="15.6" x14ac:dyDescent="0.3">
      <c r="A32" s="114">
        <f t="shared" si="0"/>
        <v>20</v>
      </c>
      <c r="B32" s="115">
        <v>1975</v>
      </c>
      <c r="C32" s="124"/>
      <c r="D32" s="122">
        <v>30.424299999999999</v>
      </c>
      <c r="E32" s="122">
        <v>30.424299999999999</v>
      </c>
      <c r="F32" s="118">
        <f t="shared" si="1"/>
        <v>0</v>
      </c>
      <c r="G32" s="101">
        <f t="shared" si="2"/>
        <v>0</v>
      </c>
      <c r="H32" s="123"/>
      <c r="I32" s="119">
        <f t="shared" si="3"/>
        <v>0</v>
      </c>
    </row>
    <row r="33" spans="1:9" ht="15.6" x14ac:dyDescent="0.3">
      <c r="A33" s="114">
        <f t="shared" si="0"/>
        <v>21</v>
      </c>
      <c r="B33" s="115">
        <v>1976</v>
      </c>
      <c r="C33" s="124"/>
      <c r="D33" s="122">
        <v>25.3536</v>
      </c>
      <c r="E33" s="122">
        <v>25.3536</v>
      </c>
      <c r="F33" s="118">
        <f t="shared" si="1"/>
        <v>0</v>
      </c>
      <c r="G33" s="101">
        <f t="shared" si="2"/>
        <v>0</v>
      </c>
      <c r="H33" s="123"/>
      <c r="I33" s="119">
        <f t="shared" si="3"/>
        <v>0</v>
      </c>
    </row>
    <row r="34" spans="1:9" ht="15.6" x14ac:dyDescent="0.3">
      <c r="A34" s="114">
        <f t="shared" si="0"/>
        <v>22</v>
      </c>
      <c r="B34" s="115">
        <v>1977</v>
      </c>
      <c r="C34" s="124"/>
      <c r="D34" s="122">
        <v>19.9009</v>
      </c>
      <c r="E34" s="122">
        <v>19.9009</v>
      </c>
      <c r="F34" s="118">
        <f t="shared" si="1"/>
        <v>0</v>
      </c>
      <c r="G34" s="101">
        <f t="shared" si="2"/>
        <v>0</v>
      </c>
      <c r="H34" s="123"/>
      <c r="I34" s="119">
        <f t="shared" si="3"/>
        <v>0</v>
      </c>
    </row>
    <row r="35" spans="1:9" ht="15.6" x14ac:dyDescent="0.3">
      <c r="A35" s="114">
        <f t="shared" si="0"/>
        <v>23</v>
      </c>
      <c r="B35" s="115">
        <v>1978</v>
      </c>
      <c r="C35" s="124"/>
      <c r="D35" s="122">
        <v>16.2987</v>
      </c>
      <c r="E35" s="122">
        <v>16.2987</v>
      </c>
      <c r="F35" s="118">
        <f t="shared" si="1"/>
        <v>0</v>
      </c>
      <c r="G35" s="101">
        <f t="shared" si="2"/>
        <v>0</v>
      </c>
      <c r="H35" s="123"/>
      <c r="I35" s="119">
        <f t="shared" si="3"/>
        <v>0</v>
      </c>
    </row>
    <row r="36" spans="1:9" ht="15.6" x14ac:dyDescent="0.3">
      <c r="A36" s="114">
        <f t="shared" si="0"/>
        <v>24</v>
      </c>
      <c r="B36" s="115">
        <v>1979</v>
      </c>
      <c r="C36" s="124"/>
      <c r="D36" s="122">
        <v>13.123100000000001</v>
      </c>
      <c r="E36" s="122">
        <v>13.123100000000001</v>
      </c>
      <c r="F36" s="118">
        <f t="shared" si="1"/>
        <v>0</v>
      </c>
      <c r="G36" s="101">
        <f t="shared" si="2"/>
        <v>0</v>
      </c>
      <c r="H36" s="123"/>
      <c r="I36" s="119">
        <f t="shared" si="3"/>
        <v>0</v>
      </c>
    </row>
    <row r="37" spans="1:9" ht="15.6" x14ac:dyDescent="0.3">
      <c r="A37" s="114">
        <f t="shared" si="0"/>
        <v>25</v>
      </c>
      <c r="B37" s="115">
        <v>1980</v>
      </c>
      <c r="C37" s="125"/>
      <c r="D37" s="122">
        <v>11.254899999999999</v>
      </c>
      <c r="E37" s="122">
        <v>11.254899999999999</v>
      </c>
      <c r="F37" s="118">
        <f t="shared" si="1"/>
        <v>0</v>
      </c>
      <c r="G37" s="101">
        <f t="shared" si="2"/>
        <v>0</v>
      </c>
      <c r="H37" s="123"/>
      <c r="I37" s="119">
        <f t="shared" si="3"/>
        <v>0</v>
      </c>
    </row>
    <row r="38" spans="1:9" ht="15.6" x14ac:dyDescent="0.3">
      <c r="A38" s="114">
        <f t="shared" si="0"/>
        <v>26</v>
      </c>
      <c r="B38" s="115">
        <v>1981</v>
      </c>
      <c r="C38" s="125"/>
      <c r="D38" s="122">
        <v>9.3788999999999998</v>
      </c>
      <c r="E38" s="122">
        <v>9.3788999999999998</v>
      </c>
      <c r="F38" s="118">
        <f t="shared" si="1"/>
        <v>0</v>
      </c>
      <c r="G38" s="101">
        <f t="shared" si="2"/>
        <v>0</v>
      </c>
      <c r="H38" s="123"/>
      <c r="I38" s="119">
        <f t="shared" si="3"/>
        <v>0</v>
      </c>
    </row>
    <row r="39" spans="1:9" ht="15.6" x14ac:dyDescent="0.3">
      <c r="A39" s="114">
        <f t="shared" si="0"/>
        <v>27</v>
      </c>
      <c r="B39" s="115">
        <v>1982</v>
      </c>
      <c r="C39" s="125"/>
      <c r="D39" s="122">
        <v>7.6624999999999996</v>
      </c>
      <c r="E39" s="122">
        <v>7.6624999999999996</v>
      </c>
      <c r="F39" s="118">
        <f t="shared" si="1"/>
        <v>0</v>
      </c>
      <c r="G39" s="101">
        <f t="shared" si="2"/>
        <v>0</v>
      </c>
      <c r="H39" s="123"/>
      <c r="I39" s="119">
        <f t="shared" si="3"/>
        <v>0</v>
      </c>
    </row>
    <row r="40" spans="1:9" ht="15.6" x14ac:dyDescent="0.3">
      <c r="A40" s="114">
        <f t="shared" si="0"/>
        <v>28</v>
      </c>
      <c r="B40" s="115">
        <v>1983</v>
      </c>
      <c r="C40" s="125"/>
      <c r="D40" s="122">
        <v>6.1055000000000001</v>
      </c>
      <c r="E40" s="122">
        <v>6.1055000000000001</v>
      </c>
      <c r="F40" s="118">
        <f t="shared" si="1"/>
        <v>0</v>
      </c>
      <c r="G40" s="101">
        <f t="shared" si="2"/>
        <v>0</v>
      </c>
      <c r="H40" s="123"/>
      <c r="I40" s="119">
        <f t="shared" si="3"/>
        <v>0</v>
      </c>
    </row>
    <row r="41" spans="1:9" ht="15.6" x14ac:dyDescent="0.3">
      <c r="A41" s="114">
        <f t="shared" si="0"/>
        <v>29</v>
      </c>
      <c r="B41" s="115">
        <v>1984</v>
      </c>
      <c r="C41" s="125"/>
      <c r="D41" s="122">
        <v>4.7218999999999998</v>
      </c>
      <c r="E41" s="122">
        <v>4.7218999999999998</v>
      </c>
      <c r="F41" s="118">
        <f t="shared" si="1"/>
        <v>0</v>
      </c>
      <c r="G41" s="101">
        <f t="shared" si="2"/>
        <v>0</v>
      </c>
      <c r="H41" s="123"/>
      <c r="I41" s="119">
        <f t="shared" si="3"/>
        <v>0</v>
      </c>
    </row>
    <row r="42" spans="1:9" ht="15.6" x14ac:dyDescent="0.3">
      <c r="A42" s="114">
        <f t="shared" si="0"/>
        <v>30</v>
      </c>
      <c r="B42" s="115">
        <v>1985</v>
      </c>
      <c r="C42" s="125"/>
      <c r="D42" s="122">
        <v>3.9580000000000002</v>
      </c>
      <c r="E42" s="122">
        <v>3.9580000000000002</v>
      </c>
      <c r="F42" s="118">
        <f t="shared" si="1"/>
        <v>0</v>
      </c>
      <c r="G42" s="101">
        <f t="shared" si="2"/>
        <v>0</v>
      </c>
      <c r="H42" s="123"/>
      <c r="I42" s="119">
        <f t="shared" si="3"/>
        <v>0</v>
      </c>
    </row>
    <row r="43" spans="1:9" ht="15.6" x14ac:dyDescent="0.3">
      <c r="A43" s="114">
        <f t="shared" si="0"/>
        <v>31</v>
      </c>
      <c r="B43" s="115">
        <v>1986</v>
      </c>
      <c r="C43" s="125"/>
      <c r="D43" s="122">
        <v>3.5434999999999999</v>
      </c>
      <c r="E43" s="122">
        <v>3.5434999999999999</v>
      </c>
      <c r="F43" s="118">
        <f t="shared" si="1"/>
        <v>0</v>
      </c>
      <c r="G43" s="101">
        <f t="shared" si="2"/>
        <v>0</v>
      </c>
      <c r="H43" s="123"/>
      <c r="I43" s="119">
        <f t="shared" si="3"/>
        <v>0</v>
      </c>
    </row>
    <row r="44" spans="1:9" ht="15.6" x14ac:dyDescent="0.3">
      <c r="A44" s="114">
        <f t="shared" si="0"/>
        <v>32</v>
      </c>
      <c r="B44" s="115">
        <v>1987</v>
      </c>
      <c r="C44" s="125"/>
      <c r="D44" s="122">
        <v>3.2389999999999999</v>
      </c>
      <c r="E44" s="122">
        <v>3.2389999999999999</v>
      </c>
      <c r="F44" s="118">
        <f t="shared" si="1"/>
        <v>0</v>
      </c>
      <c r="G44" s="101">
        <f t="shared" si="2"/>
        <v>0</v>
      </c>
      <c r="H44" s="123"/>
      <c r="I44" s="119">
        <f t="shared" si="3"/>
        <v>0</v>
      </c>
    </row>
    <row r="45" spans="1:9" ht="15.6" x14ac:dyDescent="0.3">
      <c r="A45" s="114">
        <f t="shared" si="0"/>
        <v>33</v>
      </c>
      <c r="B45" s="115">
        <v>1988</v>
      </c>
      <c r="C45" s="125"/>
      <c r="D45" s="122">
        <v>2.9552</v>
      </c>
      <c r="E45" s="122">
        <v>2.9552</v>
      </c>
      <c r="F45" s="118">
        <f t="shared" si="1"/>
        <v>0</v>
      </c>
      <c r="G45" s="101">
        <f t="shared" si="2"/>
        <v>0</v>
      </c>
      <c r="H45" s="123"/>
      <c r="I45" s="119">
        <f t="shared" si="3"/>
        <v>0</v>
      </c>
    </row>
    <row r="46" spans="1:9" ht="15.6" x14ac:dyDescent="0.3">
      <c r="A46" s="114">
        <f t="shared" si="0"/>
        <v>34</v>
      </c>
      <c r="B46" s="115">
        <v>1989</v>
      </c>
      <c r="C46" s="125"/>
      <c r="D46" s="122">
        <v>2.6246999999999998</v>
      </c>
      <c r="E46" s="122">
        <v>2.6246999999999998</v>
      </c>
      <c r="F46" s="118">
        <f t="shared" si="1"/>
        <v>0</v>
      </c>
      <c r="G46" s="101">
        <f t="shared" si="2"/>
        <v>0</v>
      </c>
      <c r="H46" s="123"/>
      <c r="I46" s="119">
        <f t="shared" si="3"/>
        <v>0</v>
      </c>
    </row>
    <row r="47" spans="1:9" ht="15.6" x14ac:dyDescent="0.3">
      <c r="A47" s="114">
        <f t="shared" si="0"/>
        <v>35</v>
      </c>
      <c r="B47" s="115">
        <v>1990</v>
      </c>
      <c r="C47" s="125"/>
      <c r="D47" s="122">
        <v>2.3144999999999998</v>
      </c>
      <c r="E47" s="122">
        <v>2.3144999999999998</v>
      </c>
      <c r="F47" s="118">
        <f t="shared" si="1"/>
        <v>0</v>
      </c>
      <c r="G47" s="101">
        <f t="shared" si="2"/>
        <v>0</v>
      </c>
      <c r="H47" s="123"/>
      <c r="I47" s="119">
        <f t="shared" si="3"/>
        <v>0</v>
      </c>
    </row>
    <row r="48" spans="1:9" ht="15.6" x14ac:dyDescent="0.3">
      <c r="A48" s="114">
        <f t="shared" si="0"/>
        <v>36</v>
      </c>
      <c r="B48" s="115">
        <v>1991</v>
      </c>
      <c r="C48" s="125"/>
      <c r="D48" s="122">
        <v>2.0775000000000001</v>
      </c>
      <c r="E48" s="122">
        <v>2.0775000000000001</v>
      </c>
      <c r="F48" s="118">
        <f t="shared" si="1"/>
        <v>0</v>
      </c>
      <c r="G48" s="101">
        <f t="shared" si="2"/>
        <v>0</v>
      </c>
      <c r="H48" s="123"/>
      <c r="I48" s="119">
        <f t="shared" si="3"/>
        <v>0</v>
      </c>
    </row>
    <row r="49" spans="1:11" ht="15.6" x14ac:dyDescent="0.3">
      <c r="A49" s="114">
        <f t="shared" si="0"/>
        <v>37</v>
      </c>
      <c r="B49" s="115">
        <v>1992</v>
      </c>
      <c r="C49" s="125"/>
      <c r="D49" s="122">
        <v>1.9077999999999999</v>
      </c>
      <c r="E49" s="122">
        <v>1.9077999999999999</v>
      </c>
      <c r="F49" s="118">
        <f t="shared" si="1"/>
        <v>0</v>
      </c>
      <c r="G49" s="101">
        <f t="shared" si="2"/>
        <v>0</v>
      </c>
      <c r="H49" s="123"/>
      <c r="I49" s="119">
        <f t="shared" si="3"/>
        <v>0</v>
      </c>
    </row>
    <row r="50" spans="1:11" ht="15.6" x14ac:dyDescent="0.3">
      <c r="A50" s="114">
        <f t="shared" si="0"/>
        <v>38</v>
      </c>
      <c r="B50" s="115">
        <v>1993</v>
      </c>
      <c r="C50" s="125"/>
      <c r="D50" s="122">
        <v>1.7914000000000001</v>
      </c>
      <c r="E50" s="122">
        <v>1.7914000000000001</v>
      </c>
      <c r="F50" s="118">
        <f t="shared" si="1"/>
        <v>0</v>
      </c>
      <c r="G50" s="101">
        <f t="shared" si="2"/>
        <v>0</v>
      </c>
      <c r="H50" s="123"/>
      <c r="I50" s="119">
        <f t="shared" si="3"/>
        <v>0</v>
      </c>
    </row>
    <row r="51" spans="1:11" ht="15.6" x14ac:dyDescent="0.3">
      <c r="A51" s="114">
        <f t="shared" si="0"/>
        <v>39</v>
      </c>
      <c r="B51" s="115">
        <v>1994</v>
      </c>
      <c r="C51" s="125"/>
      <c r="D51" s="122">
        <v>1.7028000000000001</v>
      </c>
      <c r="E51" s="122">
        <v>1.7028000000000001</v>
      </c>
      <c r="F51" s="118">
        <f t="shared" si="1"/>
        <v>0</v>
      </c>
      <c r="G51" s="101">
        <f t="shared" si="2"/>
        <v>0</v>
      </c>
      <c r="H51" s="123"/>
      <c r="I51" s="119">
        <f t="shared" si="3"/>
        <v>0</v>
      </c>
    </row>
    <row r="52" spans="1:11" ht="15.6" x14ac:dyDescent="0.3">
      <c r="A52" s="114">
        <f t="shared" si="0"/>
        <v>40</v>
      </c>
      <c r="B52" s="115">
        <v>1995</v>
      </c>
      <c r="C52" s="125"/>
      <c r="D52" s="122">
        <v>1.6356999999999999</v>
      </c>
      <c r="E52" s="122">
        <v>1.6356999999999999</v>
      </c>
      <c r="F52" s="118">
        <f t="shared" si="1"/>
        <v>0</v>
      </c>
      <c r="G52" s="101">
        <f t="shared" si="2"/>
        <v>0</v>
      </c>
      <c r="H52" s="123"/>
      <c r="I52" s="119">
        <f t="shared" si="3"/>
        <v>0</v>
      </c>
      <c r="K52" s="70"/>
    </row>
    <row r="53" spans="1:11" ht="15.6" x14ac:dyDescent="0.3">
      <c r="A53" s="114">
        <f t="shared" si="0"/>
        <v>41</v>
      </c>
      <c r="B53" s="115">
        <v>1996</v>
      </c>
      <c r="C53" s="125"/>
      <c r="D53" s="122">
        <v>1.5865</v>
      </c>
      <c r="E53" s="122">
        <v>1.5865</v>
      </c>
      <c r="F53" s="118">
        <f t="shared" si="1"/>
        <v>0</v>
      </c>
      <c r="G53" s="101">
        <f t="shared" si="2"/>
        <v>0</v>
      </c>
      <c r="H53" s="123"/>
      <c r="I53" s="119">
        <f t="shared" si="3"/>
        <v>0</v>
      </c>
    </row>
    <row r="54" spans="1:11" ht="15.6" x14ac:dyDescent="0.3">
      <c r="A54" s="114">
        <f t="shared" si="0"/>
        <v>42</v>
      </c>
      <c r="B54" s="115">
        <v>1997</v>
      </c>
      <c r="C54" s="125"/>
      <c r="D54" s="122">
        <v>1.5525</v>
      </c>
      <c r="E54" s="122">
        <v>1.5525</v>
      </c>
      <c r="F54" s="118">
        <f t="shared" si="1"/>
        <v>0</v>
      </c>
      <c r="G54" s="101">
        <f t="shared" si="2"/>
        <v>0</v>
      </c>
      <c r="H54" s="123"/>
      <c r="I54" s="119">
        <f t="shared" si="3"/>
        <v>0</v>
      </c>
    </row>
    <row r="55" spans="1:11" ht="15.6" x14ac:dyDescent="0.3">
      <c r="A55" s="114">
        <f t="shared" si="0"/>
        <v>43</v>
      </c>
      <c r="B55" s="115">
        <v>1998</v>
      </c>
      <c r="C55" s="125"/>
      <c r="D55" s="122">
        <v>1.5116000000000001</v>
      </c>
      <c r="E55" s="122">
        <v>1.5116000000000001</v>
      </c>
      <c r="F55" s="118">
        <f t="shared" si="1"/>
        <v>0</v>
      </c>
      <c r="G55" s="101">
        <f t="shared" si="2"/>
        <v>0</v>
      </c>
      <c r="H55" s="126"/>
      <c r="I55" s="119">
        <f t="shared" si="3"/>
        <v>0</v>
      </c>
    </row>
    <row r="56" spans="1:11" ht="15.6" x14ac:dyDescent="0.3">
      <c r="A56" s="114">
        <f t="shared" si="0"/>
        <v>44</v>
      </c>
      <c r="B56" s="115">
        <v>1999</v>
      </c>
      <c r="C56" s="125"/>
      <c r="D56" s="122">
        <v>1.4776</v>
      </c>
      <c r="E56" s="122">
        <v>1.4776</v>
      </c>
      <c r="F56" s="118">
        <f t="shared" si="1"/>
        <v>0</v>
      </c>
      <c r="G56" s="101">
        <f t="shared" si="2"/>
        <v>0</v>
      </c>
      <c r="H56" s="126"/>
      <c r="I56" s="119">
        <f t="shared" si="3"/>
        <v>0</v>
      </c>
    </row>
    <row r="57" spans="1:11" ht="15.6" x14ac:dyDescent="0.3">
      <c r="A57" s="114">
        <f t="shared" si="0"/>
        <v>45</v>
      </c>
      <c r="B57" s="115">
        <v>2000</v>
      </c>
      <c r="C57" s="125"/>
      <c r="D57" s="122">
        <v>1.4373</v>
      </c>
      <c r="E57" s="122">
        <v>1.4373</v>
      </c>
      <c r="F57" s="118">
        <f t="shared" si="1"/>
        <v>0</v>
      </c>
      <c r="G57" s="101">
        <f t="shared" si="2"/>
        <v>0</v>
      </c>
      <c r="H57" s="126"/>
      <c r="I57" s="119">
        <f t="shared" si="3"/>
        <v>0</v>
      </c>
    </row>
    <row r="58" spans="1:11" ht="15.6" x14ac:dyDescent="0.3">
      <c r="A58" s="114">
        <f t="shared" si="0"/>
        <v>46</v>
      </c>
      <c r="B58" s="115">
        <v>2001</v>
      </c>
      <c r="C58" s="125"/>
      <c r="D58" s="122">
        <v>1.3771</v>
      </c>
      <c r="E58" s="122">
        <v>1.3771</v>
      </c>
      <c r="F58" s="118">
        <f t="shared" si="1"/>
        <v>0</v>
      </c>
      <c r="G58" s="101">
        <f t="shared" si="2"/>
        <v>0</v>
      </c>
      <c r="H58" s="126"/>
      <c r="I58" s="119">
        <f t="shared" si="3"/>
        <v>0</v>
      </c>
    </row>
    <row r="59" spans="1:11" ht="15.6" x14ac:dyDescent="0.3">
      <c r="A59" s="114">
        <f t="shared" si="0"/>
        <v>47</v>
      </c>
      <c r="B59" s="115">
        <v>2002</v>
      </c>
      <c r="C59" s="125"/>
      <c r="D59" s="122">
        <v>1.3304</v>
      </c>
      <c r="E59" s="122">
        <v>1.3969</v>
      </c>
      <c r="F59" s="118">
        <f t="shared" si="1"/>
        <v>0</v>
      </c>
      <c r="G59" s="101">
        <f t="shared" si="2"/>
        <v>0</v>
      </c>
      <c r="H59" s="126"/>
      <c r="I59" s="119">
        <f t="shared" si="3"/>
        <v>0</v>
      </c>
      <c r="K59" s="71"/>
    </row>
    <row r="60" spans="1:11" ht="15.6" x14ac:dyDescent="0.3">
      <c r="A60" s="114">
        <f t="shared" si="0"/>
        <v>48</v>
      </c>
      <c r="B60" s="115">
        <v>2003</v>
      </c>
      <c r="C60" s="125"/>
      <c r="D60" s="122">
        <v>1.2879</v>
      </c>
      <c r="E60" s="122">
        <v>1.3462000000000001</v>
      </c>
      <c r="F60" s="118">
        <f t="shared" si="1"/>
        <v>0</v>
      </c>
      <c r="G60" s="101">
        <f t="shared" si="2"/>
        <v>0</v>
      </c>
      <c r="H60" s="126"/>
      <c r="I60" s="119">
        <f t="shared" si="3"/>
        <v>0</v>
      </c>
      <c r="K60" s="71"/>
    </row>
    <row r="61" spans="1:11" ht="15.6" x14ac:dyDescent="0.3">
      <c r="A61" s="114">
        <f t="shared" si="0"/>
        <v>49</v>
      </c>
      <c r="B61" s="115">
        <v>2004</v>
      </c>
      <c r="C61" s="125"/>
      <c r="D61" s="122">
        <v>1.2587999999999999</v>
      </c>
      <c r="E61" s="122">
        <v>1.3117000000000001</v>
      </c>
      <c r="F61" s="118">
        <f>C61*D61</f>
        <v>0</v>
      </c>
      <c r="G61" s="101">
        <f>E61*C61</f>
        <v>0</v>
      </c>
      <c r="H61" s="126"/>
      <c r="I61" s="119">
        <f>G61</f>
        <v>0</v>
      </c>
      <c r="K61" s="71"/>
    </row>
    <row r="62" spans="1:11" ht="15.6" x14ac:dyDescent="0.3">
      <c r="A62" s="114">
        <f t="shared" si="0"/>
        <v>50</v>
      </c>
      <c r="B62" s="115">
        <v>2005</v>
      </c>
      <c r="C62" s="125"/>
      <c r="D62" s="122">
        <v>1.2318</v>
      </c>
      <c r="E62" s="122">
        <v>1.2785</v>
      </c>
      <c r="F62" s="118">
        <f>C62*D62</f>
        <v>0</v>
      </c>
      <c r="G62" s="101">
        <f t="shared" si="2"/>
        <v>0</v>
      </c>
      <c r="H62" s="126"/>
      <c r="I62" s="119">
        <f t="shared" si="3"/>
        <v>0</v>
      </c>
      <c r="K62" s="71"/>
    </row>
    <row r="63" spans="1:11" ht="15.6" x14ac:dyDescent="0.3">
      <c r="A63" s="114">
        <f t="shared" si="0"/>
        <v>51</v>
      </c>
      <c r="B63" s="115">
        <v>2006</v>
      </c>
      <c r="C63" s="125"/>
      <c r="D63" s="122">
        <v>1.1946000000000001</v>
      </c>
      <c r="E63" s="122">
        <v>1.2383999999999999</v>
      </c>
      <c r="F63" s="118">
        <f t="shared" ref="F63:F64" si="4">C63*D63</f>
        <v>0</v>
      </c>
      <c r="G63" s="101">
        <f t="shared" si="2"/>
        <v>0</v>
      </c>
      <c r="H63" s="126"/>
      <c r="I63" s="119">
        <f t="shared" si="3"/>
        <v>0</v>
      </c>
      <c r="K63" s="71"/>
    </row>
    <row r="64" spans="1:11" ht="15.6" x14ac:dyDescent="0.3">
      <c r="A64" s="114">
        <f t="shared" si="0"/>
        <v>52</v>
      </c>
      <c r="B64" s="115">
        <v>2007</v>
      </c>
      <c r="C64" s="125"/>
      <c r="D64" s="122">
        <v>1.1667000000000001</v>
      </c>
      <c r="E64" s="122">
        <v>1.2059</v>
      </c>
      <c r="F64" s="118">
        <f t="shared" si="4"/>
        <v>0</v>
      </c>
      <c r="G64" s="101">
        <f t="shared" si="2"/>
        <v>0</v>
      </c>
      <c r="H64" s="126"/>
      <c r="I64" s="119">
        <f t="shared" si="3"/>
        <v>0</v>
      </c>
      <c r="K64" s="71"/>
    </row>
    <row r="65" spans="1:12" ht="15.6" x14ac:dyDescent="0.3">
      <c r="A65" s="114">
        <f t="shared" si="0"/>
        <v>53</v>
      </c>
      <c r="B65" s="115">
        <v>2008</v>
      </c>
      <c r="C65" s="125"/>
      <c r="D65" s="122">
        <v>1.137</v>
      </c>
      <c r="E65" s="122">
        <v>1.1705000000000001</v>
      </c>
      <c r="F65" s="127">
        <f t="shared" si="1"/>
        <v>0</v>
      </c>
      <c r="G65" s="101">
        <f>E65*C65</f>
        <v>0</v>
      </c>
      <c r="H65" s="128"/>
      <c r="I65" s="119">
        <f>G65</f>
        <v>0</v>
      </c>
      <c r="K65" s="71"/>
    </row>
    <row r="66" spans="1:12" ht="15.6" x14ac:dyDescent="0.3">
      <c r="A66" s="114">
        <f t="shared" si="0"/>
        <v>54</v>
      </c>
      <c r="B66" s="115">
        <v>2009</v>
      </c>
      <c r="C66" s="125"/>
      <c r="D66" s="122">
        <v>1.137</v>
      </c>
      <c r="E66" s="122">
        <v>1.1705000000000001</v>
      </c>
      <c r="F66" s="127">
        <f t="shared" si="1"/>
        <v>0</v>
      </c>
      <c r="G66" s="101">
        <f t="shared" si="2"/>
        <v>0</v>
      </c>
      <c r="H66" s="128"/>
      <c r="I66" s="119">
        <f t="shared" si="3"/>
        <v>0</v>
      </c>
      <c r="K66" s="71"/>
    </row>
    <row r="67" spans="1:12" ht="15.6" x14ac:dyDescent="0.3">
      <c r="A67" s="114">
        <f t="shared" si="0"/>
        <v>55</v>
      </c>
      <c r="B67" s="115">
        <v>2010</v>
      </c>
      <c r="C67" s="125"/>
      <c r="D67" s="122">
        <v>1.1213</v>
      </c>
      <c r="E67" s="122">
        <v>1.1496999999999999</v>
      </c>
      <c r="F67" s="127">
        <f t="shared" si="1"/>
        <v>0</v>
      </c>
      <c r="G67" s="101">
        <f t="shared" si="2"/>
        <v>0</v>
      </c>
      <c r="H67" s="128"/>
      <c r="I67" s="119">
        <f t="shared" si="3"/>
        <v>0</v>
      </c>
      <c r="K67" s="71"/>
    </row>
    <row r="68" spans="1:12" ht="15.6" x14ac:dyDescent="0.3">
      <c r="A68" s="114">
        <f t="shared" si="0"/>
        <v>56</v>
      </c>
      <c r="B68" s="115">
        <v>2011</v>
      </c>
      <c r="C68" s="125"/>
      <c r="D68" s="122">
        <v>1.0810999999999999</v>
      </c>
      <c r="E68" s="122">
        <v>1.1085</v>
      </c>
      <c r="F68" s="127">
        <f t="shared" si="1"/>
        <v>0</v>
      </c>
      <c r="G68" s="101">
        <f t="shared" si="2"/>
        <v>0</v>
      </c>
      <c r="H68" s="128"/>
      <c r="I68" s="119">
        <f t="shared" si="3"/>
        <v>0</v>
      </c>
      <c r="K68" s="71"/>
    </row>
    <row r="69" spans="1:12" ht="15.6" x14ac:dyDescent="0.3">
      <c r="A69" s="114">
        <f t="shared" si="0"/>
        <v>57</v>
      </c>
      <c r="B69" s="115">
        <v>2012</v>
      </c>
      <c r="C69" s="125"/>
      <c r="D69" s="122">
        <v>1.0518000000000001</v>
      </c>
      <c r="E69" s="122">
        <v>1.0782</v>
      </c>
      <c r="F69" s="127">
        <f>C69*D69</f>
        <v>0</v>
      </c>
      <c r="G69" s="101">
        <f>E69*C69</f>
        <v>0</v>
      </c>
      <c r="H69" s="128"/>
      <c r="I69" s="119">
        <f>G69</f>
        <v>0</v>
      </c>
      <c r="K69" s="71"/>
    </row>
    <row r="70" spans="1:12" ht="15.6" x14ac:dyDescent="0.3">
      <c r="A70" s="114">
        <f t="shared" si="0"/>
        <v>58</v>
      </c>
      <c r="B70" s="115">
        <v>2013</v>
      </c>
      <c r="C70" s="125"/>
      <c r="D70" s="122">
        <v>1.0489999999999999</v>
      </c>
      <c r="E70" s="122">
        <v>1.0704</v>
      </c>
      <c r="F70" s="127">
        <f t="shared" si="1"/>
        <v>0</v>
      </c>
      <c r="G70" s="101">
        <f t="shared" si="2"/>
        <v>0</v>
      </c>
      <c r="H70" s="128"/>
      <c r="I70" s="119">
        <f t="shared" si="3"/>
        <v>0</v>
      </c>
      <c r="K70" s="71"/>
    </row>
    <row r="71" spans="1:12" ht="15.6" x14ac:dyDescent="0.3">
      <c r="A71" s="114">
        <f t="shared" si="0"/>
        <v>59</v>
      </c>
      <c r="B71" s="115">
        <v>2014</v>
      </c>
      <c r="C71" s="125"/>
      <c r="D71" s="122">
        <v>1.0489999999999999</v>
      </c>
      <c r="E71" s="122">
        <v>1.0704</v>
      </c>
      <c r="F71" s="127">
        <f t="shared" ref="F71:F77" si="5">C71*D71</f>
        <v>0</v>
      </c>
      <c r="G71" s="101">
        <f t="shared" ref="G71:G77" si="6">E71*C71</f>
        <v>0</v>
      </c>
      <c r="H71" s="128"/>
      <c r="I71" s="119">
        <f t="shared" ref="I71:I77" si="7">G71</f>
        <v>0</v>
      </c>
      <c r="K71" s="71"/>
    </row>
    <row r="72" spans="1:12" ht="15.6" x14ac:dyDescent="0.3">
      <c r="A72" s="114">
        <f t="shared" si="0"/>
        <v>60</v>
      </c>
      <c r="B72" s="115">
        <v>2015</v>
      </c>
      <c r="C72" s="125"/>
      <c r="D72" s="122">
        <v>1.0443</v>
      </c>
      <c r="E72" s="122">
        <v>1.0650999999999999</v>
      </c>
      <c r="F72" s="127">
        <f t="shared" si="5"/>
        <v>0</v>
      </c>
      <c r="G72" s="101">
        <f t="shared" si="6"/>
        <v>0</v>
      </c>
      <c r="H72" s="128"/>
      <c r="I72" s="119">
        <f t="shared" si="7"/>
        <v>0</v>
      </c>
      <c r="K72" s="71"/>
    </row>
    <row r="73" spans="1:12" ht="15.6" x14ac:dyDescent="0.3">
      <c r="A73" s="114">
        <f t="shared" si="0"/>
        <v>61</v>
      </c>
      <c r="B73" s="115">
        <v>2016</v>
      </c>
      <c r="C73" s="125"/>
      <c r="D73" s="122">
        <v>1.0384</v>
      </c>
      <c r="E73" s="122">
        <v>1.0569</v>
      </c>
      <c r="F73" s="127">
        <f t="shared" si="5"/>
        <v>0</v>
      </c>
      <c r="G73" s="101">
        <f t="shared" si="6"/>
        <v>0</v>
      </c>
      <c r="H73" s="128"/>
      <c r="I73" s="119">
        <f t="shared" si="7"/>
        <v>0</v>
      </c>
      <c r="K73" s="71"/>
    </row>
    <row r="74" spans="1:12" ht="15.6" x14ac:dyDescent="0.3">
      <c r="A74" s="114">
        <f t="shared" si="0"/>
        <v>62</v>
      </c>
      <c r="B74" s="115">
        <v>2017</v>
      </c>
      <c r="C74" s="125"/>
      <c r="D74" s="122">
        <v>1.0242</v>
      </c>
      <c r="E74" s="122">
        <v>1.0419</v>
      </c>
      <c r="F74" s="127">
        <f t="shared" si="5"/>
        <v>0</v>
      </c>
      <c r="G74" s="101">
        <f t="shared" si="6"/>
        <v>0</v>
      </c>
      <c r="H74" s="128"/>
      <c r="I74" s="119">
        <f t="shared" si="7"/>
        <v>0</v>
      </c>
      <c r="K74" s="71"/>
    </row>
    <row r="75" spans="1:12" ht="15.6" x14ac:dyDescent="0.3">
      <c r="A75" s="114">
        <f t="shared" si="0"/>
        <v>63</v>
      </c>
      <c r="B75" s="115">
        <v>2018</v>
      </c>
      <c r="C75" s="125"/>
      <c r="D75" s="122">
        <v>1.0145999999999999</v>
      </c>
      <c r="E75" s="122">
        <v>1.0286</v>
      </c>
      <c r="F75" s="127">
        <f t="shared" si="5"/>
        <v>0</v>
      </c>
      <c r="G75" s="101">
        <f t="shared" si="6"/>
        <v>0</v>
      </c>
      <c r="H75" s="128"/>
      <c r="I75" s="119">
        <f t="shared" si="7"/>
        <v>0</v>
      </c>
      <c r="K75" s="71"/>
    </row>
    <row r="76" spans="1:12" ht="15.6" x14ac:dyDescent="0.3">
      <c r="A76" s="114">
        <f t="shared" si="0"/>
        <v>64</v>
      </c>
      <c r="B76" s="115">
        <v>2019</v>
      </c>
      <c r="C76" s="125"/>
      <c r="D76" s="122">
        <v>1.0124</v>
      </c>
      <c r="E76" s="122">
        <v>1.0213000000000001</v>
      </c>
      <c r="F76" s="127">
        <f t="shared" si="5"/>
        <v>0</v>
      </c>
      <c r="G76" s="101">
        <f t="shared" si="6"/>
        <v>0</v>
      </c>
      <c r="H76" s="128"/>
      <c r="I76" s="119">
        <f t="shared" si="7"/>
        <v>0</v>
      </c>
      <c r="K76" s="71"/>
    </row>
    <row r="77" spans="1:12" ht="15.6" x14ac:dyDescent="0.3">
      <c r="A77" s="114">
        <v>65</v>
      </c>
      <c r="B77" s="115">
        <v>2020</v>
      </c>
      <c r="C77" s="125"/>
      <c r="D77" s="122">
        <v>1.0124</v>
      </c>
      <c r="E77" s="122">
        <v>1.0174000000000001</v>
      </c>
      <c r="F77" s="127">
        <f t="shared" si="5"/>
        <v>0</v>
      </c>
      <c r="G77" s="101">
        <f t="shared" si="6"/>
        <v>0</v>
      </c>
      <c r="H77" s="128"/>
      <c r="I77" s="119">
        <f t="shared" si="7"/>
        <v>0</v>
      </c>
    </row>
    <row r="78" spans="1:12" ht="15.6" x14ac:dyDescent="0.3">
      <c r="A78" s="114">
        <f t="shared" si="0"/>
        <v>66</v>
      </c>
      <c r="B78" s="115">
        <v>2021</v>
      </c>
      <c r="C78" s="125"/>
      <c r="D78" s="122">
        <v>1</v>
      </c>
      <c r="E78" s="122">
        <v>1</v>
      </c>
      <c r="F78" s="127">
        <f t="shared" ref="F78:F79" si="8">C78*D78</f>
        <v>0</v>
      </c>
      <c r="G78" s="101">
        <f t="shared" ref="G78:G79" si="9">E78*C78</f>
        <v>0</v>
      </c>
      <c r="H78" s="128"/>
      <c r="I78" s="119">
        <f t="shared" ref="I78:I79" si="10">G78</f>
        <v>0</v>
      </c>
    </row>
    <row r="79" spans="1:12" ht="16.2" thickBot="1" x14ac:dyDescent="0.35">
      <c r="A79" s="129">
        <v>67</v>
      </c>
      <c r="B79" s="130">
        <v>2022</v>
      </c>
      <c r="C79" s="131"/>
      <c r="D79" s="132">
        <v>1</v>
      </c>
      <c r="E79" s="132">
        <v>1</v>
      </c>
      <c r="F79" s="133">
        <f t="shared" si="8"/>
        <v>0</v>
      </c>
      <c r="G79" s="134">
        <f t="shared" si="9"/>
        <v>0</v>
      </c>
      <c r="H79" s="135"/>
      <c r="I79" s="136">
        <f t="shared" si="10"/>
        <v>0</v>
      </c>
    </row>
    <row r="80" spans="1:12" ht="16.2" thickBot="1" x14ac:dyDescent="0.3">
      <c r="A80" s="102"/>
      <c r="B80" s="177" t="s">
        <v>132</v>
      </c>
      <c r="C80" s="177"/>
      <c r="D80" s="177"/>
      <c r="E80" s="177"/>
      <c r="F80" s="178"/>
      <c r="G80" s="103"/>
      <c r="H80" s="104">
        <f>SUM(H63:H79)/10</f>
        <v>0</v>
      </c>
      <c r="I80" s="105" t="e">
        <f>SUM(I13:I79)/(I8)</f>
        <v>#DIV/0!</v>
      </c>
      <c r="J80" s="86"/>
      <c r="K80" s="86"/>
      <c r="L80" s="86"/>
    </row>
    <row r="81" spans="1:12" ht="16.2" thickBot="1" x14ac:dyDescent="0.3">
      <c r="A81" s="102"/>
      <c r="B81" s="185" t="s">
        <v>7</v>
      </c>
      <c r="C81" s="185"/>
      <c r="D81" s="185"/>
      <c r="E81" s="185"/>
      <c r="F81" s="186"/>
      <c r="G81" s="103"/>
      <c r="H81" s="104">
        <f>H80/14</f>
        <v>0</v>
      </c>
      <c r="I81" s="106" t="e">
        <f>I80/14</f>
        <v>#DIV/0!</v>
      </c>
      <c r="J81" s="11"/>
      <c r="K81" s="86"/>
    </row>
    <row r="82" spans="1:12" ht="16.2" thickBot="1" x14ac:dyDescent="0.3">
      <c r="A82" s="107"/>
      <c r="B82" s="185" t="s">
        <v>26</v>
      </c>
      <c r="C82" s="185"/>
      <c r="D82" s="185"/>
      <c r="E82" s="185"/>
      <c r="F82" s="186"/>
      <c r="G82" s="108" t="s">
        <v>63</v>
      </c>
      <c r="H82" s="109">
        <f>I86</f>
        <v>0</v>
      </c>
      <c r="I82" s="110" t="e">
        <f>I95</f>
        <v>#DIV/0!</v>
      </c>
      <c r="J82" s="89" t="s">
        <v>64</v>
      </c>
      <c r="K82" s="86"/>
    </row>
    <row r="83" spans="1:12" ht="16.2" thickBot="1" x14ac:dyDescent="0.3">
      <c r="A83" s="82"/>
      <c r="B83" s="79"/>
      <c r="C83" s="79"/>
      <c r="D83" s="79"/>
      <c r="E83" s="79"/>
      <c r="F83" s="191" t="s">
        <v>122</v>
      </c>
      <c r="G83" s="191"/>
      <c r="H83" s="192"/>
      <c r="I83" s="111">
        <v>443.2</v>
      </c>
      <c r="J83" s="11"/>
      <c r="K83" s="11"/>
    </row>
    <row r="84" spans="1:12" ht="15.6" x14ac:dyDescent="0.25">
      <c r="A84" s="187" t="s">
        <v>10</v>
      </c>
      <c r="B84" s="188"/>
      <c r="C84" s="188"/>
      <c r="D84" s="188"/>
      <c r="E84" s="188"/>
      <c r="F84" s="188"/>
      <c r="G84" s="188"/>
      <c r="H84" s="188"/>
      <c r="I84" s="189"/>
      <c r="J84" s="12"/>
      <c r="K84" s="12"/>
      <c r="L84" s="66"/>
    </row>
    <row r="85" spans="1:12" ht="15.6" x14ac:dyDescent="0.25">
      <c r="A85" s="193" t="s">
        <v>24</v>
      </c>
      <c r="B85" s="191"/>
      <c r="C85" s="191"/>
      <c r="D85" s="191"/>
      <c r="E85" s="191"/>
      <c r="F85" s="191"/>
      <c r="G85" s="191"/>
      <c r="H85" s="191"/>
      <c r="I85" s="112">
        <v>0.02</v>
      </c>
      <c r="J85" s="11"/>
      <c r="K85" s="11"/>
    </row>
    <row r="86" spans="1:12" ht="16.2" thickBot="1" x14ac:dyDescent="0.3">
      <c r="A86" s="208" t="s">
        <v>52</v>
      </c>
      <c r="B86" s="177"/>
      <c r="C86" s="177"/>
      <c r="D86" s="177"/>
      <c r="E86" s="177"/>
      <c r="F86" s="177"/>
      <c r="G86" s="177"/>
      <c r="H86" s="177"/>
      <c r="I86" s="113">
        <f>IF(I8&lt;=40,H81*I85*(I8),H81*I85*40)</f>
        <v>0</v>
      </c>
      <c r="J86" s="11"/>
      <c r="K86" s="11"/>
    </row>
    <row r="87" spans="1:12" x14ac:dyDescent="0.25">
      <c r="A87" s="73"/>
      <c r="B87" s="11"/>
      <c r="C87" s="11"/>
      <c r="D87" s="11"/>
      <c r="E87" s="11"/>
      <c r="F87" s="11"/>
      <c r="G87" s="11"/>
      <c r="H87" s="11"/>
      <c r="I87" s="11"/>
      <c r="J87" s="11"/>
      <c r="K87" s="11"/>
    </row>
    <row r="88" spans="1:12" ht="13.8" thickBot="1" x14ac:dyDescent="0.3">
      <c r="A88" s="181" t="s">
        <v>5</v>
      </c>
      <c r="B88" s="182"/>
      <c r="C88" s="182"/>
      <c r="D88" s="182"/>
      <c r="E88" s="182"/>
      <c r="F88" s="182"/>
      <c r="G88" s="182"/>
      <c r="H88" s="182"/>
      <c r="I88" s="182"/>
      <c r="J88" s="12"/>
      <c r="K88" s="12"/>
      <c r="L88" s="66"/>
    </row>
    <row r="89" spans="1:12" ht="21.6" thickBot="1" x14ac:dyDescent="0.3">
      <c r="A89" s="183" t="s">
        <v>11</v>
      </c>
      <c r="B89" s="184"/>
      <c r="C89" s="184"/>
      <c r="D89" s="184"/>
      <c r="E89" s="75"/>
      <c r="F89" s="76"/>
      <c r="G89" s="77"/>
      <c r="H89" s="148" t="s">
        <v>0</v>
      </c>
      <c r="I89" s="148" t="s">
        <v>12</v>
      </c>
      <c r="J89" s="12"/>
      <c r="K89" s="12"/>
      <c r="L89" s="74"/>
    </row>
    <row r="90" spans="1:12" ht="17.399999999999999" x14ac:dyDescent="0.25">
      <c r="A90" s="207" t="s">
        <v>13</v>
      </c>
      <c r="B90" s="206"/>
      <c r="C90" s="206"/>
      <c r="D90" s="206"/>
      <c r="E90" s="75"/>
      <c r="F90" s="76"/>
      <c r="G90" s="77"/>
      <c r="H90" s="149">
        <v>2.3E-2</v>
      </c>
      <c r="I90" s="150" t="e">
        <f>IF(I8&lt;=40,IF(SRM&lt;=IAS,SRM,IF(SRM&lt;=IAS*1.1,(IAS*1.1*_TX1*(I6+I7)),(IAS*1.1*_TX1*(I6+I7)))),IF(SRM&lt;=IAS,SRM,IF(SRM&lt;=IAS*1.1,(IAS*1.1*_TX1*(40)),(IAS*1.1*_TX1*(40)))))</f>
        <v>#DIV/0!</v>
      </c>
      <c r="J90" s="11"/>
      <c r="K90" s="11"/>
      <c r="L90" s="78"/>
    </row>
    <row r="91" spans="1:12" ht="17.399999999999999" x14ac:dyDescent="0.25">
      <c r="A91" s="209" t="s">
        <v>14</v>
      </c>
      <c r="B91" s="210"/>
      <c r="C91" s="210"/>
      <c r="D91" s="210"/>
      <c r="E91" s="12"/>
      <c r="F91" s="11"/>
      <c r="G91" s="14"/>
      <c r="H91" s="149">
        <v>2.2499999999999999E-2</v>
      </c>
      <c r="I91" s="150" t="e">
        <f>IF(I8&lt;=40,IF(SRM&gt;IAS*1.1,IF(SRM&lt;=IAS*2,((SRM-IAS*1.1)*_TX2*(I6+I7)),(IAS*(2-1.1)*_TX2*(I6+I7))),0),IF(SRM&gt;IAS*1.1,IF(SRM&lt;=IAS*2,((SRM-IAS*1.1)*_TX2*(40)),(IAS*(2-1.1)*_TX2*(40))),0))</f>
        <v>#DIV/0!</v>
      </c>
      <c r="J91" s="11"/>
      <c r="K91" s="11"/>
      <c r="L91" s="78"/>
    </row>
    <row r="92" spans="1:12" ht="17.399999999999999" x14ac:dyDescent="0.25">
      <c r="A92" s="209" t="s">
        <v>15</v>
      </c>
      <c r="B92" s="210"/>
      <c r="C92" s="210"/>
      <c r="D92" s="210"/>
      <c r="E92" s="12"/>
      <c r="F92" s="11"/>
      <c r="G92" s="14"/>
      <c r="H92" s="149">
        <v>2.1999999999999999E-2</v>
      </c>
      <c r="I92" s="150" t="e">
        <f>IF(I8&lt;=40,IF(SRM&gt;IAS*2,IF(SRM&lt;=IAS*4,((SRM-(IAS*2))*_TX3*(I6+I7)),(IAS*(4-2)*_TX3*(I6+I7))),0),IF(SRM&gt;IAS*2,IF(SRM&lt;=IAS*4,((SRM-(IAS*2))*_TX3*(40)),(IAS*(4-2)*_TX3*(40))),0))</f>
        <v>#DIV/0!</v>
      </c>
      <c r="J92" s="11"/>
      <c r="K92" s="11"/>
      <c r="L92" s="78"/>
    </row>
    <row r="93" spans="1:12" ht="17.399999999999999" x14ac:dyDescent="0.25">
      <c r="A93" s="209" t="s">
        <v>16</v>
      </c>
      <c r="B93" s="210"/>
      <c r="C93" s="210"/>
      <c r="D93" s="210"/>
      <c r="E93" s="12"/>
      <c r="F93" s="11"/>
      <c r="G93" s="14"/>
      <c r="H93" s="149">
        <v>2.1000000000000001E-2</v>
      </c>
      <c r="I93" s="150" t="e">
        <f>IF(I8&lt;=40,IF(SRM&gt;IAS*4,IF(SRM&lt;=IAS*8,((SRM-(IAS*4))*_TX4*(I6+I7)),(IAS*(8-4)*_TX4*(I6+I7))),0),IF(SRM&gt;IAS*4,IF(SRM&lt;=IAS*8,((SRM-(IAS*4))*_TX4*(40)),(IAS*(8-4)*_TX4*(40))),0))</f>
        <v>#DIV/0!</v>
      </c>
      <c r="J93" s="11"/>
      <c r="K93" s="11"/>
      <c r="L93" s="78"/>
    </row>
    <row r="94" spans="1:12" ht="17.399999999999999" x14ac:dyDescent="0.25">
      <c r="A94" s="209" t="s">
        <v>17</v>
      </c>
      <c r="B94" s="194"/>
      <c r="C94" s="194"/>
      <c r="D94" s="194"/>
      <c r="E94" s="151"/>
      <c r="F94" s="152"/>
      <c r="G94" s="14"/>
      <c r="H94" s="149">
        <v>0.02</v>
      </c>
      <c r="I94" s="150" t="e">
        <f>IF(I8&lt;=40,IF(SRM&gt;IAS*8,((SRM-(IAS*8))*_TX5*(I6+I7)),0),IF(SRM&gt;IAS*8,((SRM-(IAS*8))*_TX5*(40)),0))</f>
        <v>#DIV/0!</v>
      </c>
      <c r="J94" s="11"/>
      <c r="K94" s="11"/>
      <c r="L94" s="78"/>
    </row>
    <row r="95" spans="1:12" ht="21" x14ac:dyDescent="0.25">
      <c r="A95" s="173" t="s">
        <v>25</v>
      </c>
      <c r="B95" s="173"/>
      <c r="C95" s="173"/>
      <c r="D95" s="173"/>
      <c r="E95" s="173"/>
      <c r="F95" s="173"/>
      <c r="G95" s="173"/>
      <c r="H95" s="173"/>
      <c r="I95" s="153" t="e">
        <f>SUM(I90:I94)</f>
        <v>#DIV/0!</v>
      </c>
      <c r="J95" s="11"/>
      <c r="K95" s="11"/>
    </row>
    <row r="96" spans="1:12" x14ac:dyDescent="0.25">
      <c r="A96" s="11"/>
      <c r="B96" s="12"/>
      <c r="C96" s="12"/>
      <c r="D96" s="12"/>
      <c r="E96" s="12"/>
      <c r="F96" s="12"/>
      <c r="G96" s="12"/>
      <c r="H96" s="12"/>
      <c r="I96" s="72"/>
      <c r="J96" s="11"/>
      <c r="K96" s="11"/>
    </row>
    <row r="97" spans="1:14" s="81" customFormat="1" ht="138" customHeight="1" x14ac:dyDescent="0.3">
      <c r="A97" s="227" t="s">
        <v>143</v>
      </c>
      <c r="B97" s="227"/>
      <c r="C97" s="227"/>
      <c r="D97" s="227"/>
      <c r="E97" s="227"/>
      <c r="F97" s="227"/>
      <c r="G97" s="227"/>
      <c r="H97" s="227"/>
      <c r="I97" s="227"/>
      <c r="J97" s="79"/>
      <c r="K97" s="79"/>
      <c r="L97" s="80"/>
    </row>
    <row r="98" spans="1:14" x14ac:dyDescent="0.25">
      <c r="A98" s="174" t="s">
        <v>9</v>
      </c>
      <c r="B98" s="174"/>
      <c r="C98" s="174"/>
      <c r="D98" s="174"/>
      <c r="E98" s="174"/>
      <c r="F98" s="174"/>
      <c r="G98" s="174"/>
      <c r="H98" s="174"/>
      <c r="I98" s="10"/>
      <c r="J98" s="12"/>
      <c r="K98" s="12"/>
      <c r="L98" s="66"/>
    </row>
    <row r="99" spans="1:14" x14ac:dyDescent="0.25">
      <c r="A99" s="174" t="s">
        <v>120</v>
      </c>
      <c r="B99" s="174"/>
      <c r="C99" s="174"/>
      <c r="D99" s="174"/>
      <c r="E99" s="174"/>
      <c r="F99" s="174"/>
      <c r="G99" s="174"/>
      <c r="H99" s="174"/>
      <c r="I99" s="37" t="e">
        <f>((I86*I6)+(I95*I7))/(I6+I7)</f>
        <v>#DIV/0!</v>
      </c>
      <c r="J99" s="12"/>
      <c r="K99" s="11"/>
    </row>
    <row r="100" spans="1:14" ht="15.6" x14ac:dyDescent="0.25">
      <c r="A100" s="141"/>
      <c r="B100" s="141"/>
      <c r="C100" s="141"/>
      <c r="D100" s="141"/>
      <c r="E100" s="141"/>
      <c r="F100" s="141"/>
      <c r="G100" s="141"/>
      <c r="H100" s="141"/>
      <c r="I100" s="97"/>
      <c r="J100" s="12"/>
      <c r="K100" s="11"/>
    </row>
    <row r="101" spans="1:14" ht="15.6" x14ac:dyDescent="0.25">
      <c r="A101" s="279" t="s">
        <v>69</v>
      </c>
      <c r="B101" s="279"/>
      <c r="C101" s="279"/>
      <c r="D101" s="279"/>
      <c r="E101" s="279"/>
      <c r="F101" s="279"/>
      <c r="G101" s="279"/>
      <c r="H101" s="279"/>
      <c r="I101" s="95"/>
      <c r="J101" s="12"/>
      <c r="K101" s="11"/>
    </row>
    <row r="102" spans="1:14" ht="15.6" x14ac:dyDescent="0.25">
      <c r="A102" s="279" t="s">
        <v>70</v>
      </c>
      <c r="B102" s="279"/>
      <c r="C102" s="279"/>
      <c r="D102" s="279"/>
      <c r="E102" s="279"/>
      <c r="F102" s="279"/>
      <c r="G102" s="279"/>
      <c r="H102" s="279"/>
      <c r="I102" s="96">
        <f>IF((I8-40)&gt;0,I8-40,0)</f>
        <v>0</v>
      </c>
      <c r="J102" s="12"/>
      <c r="K102" s="11"/>
    </row>
    <row r="103" spans="1:14" ht="15.6" x14ac:dyDescent="0.25">
      <c r="A103" s="279" t="s">
        <v>85</v>
      </c>
      <c r="B103" s="279"/>
      <c r="C103" s="279"/>
      <c r="D103" s="279"/>
      <c r="E103" s="279"/>
      <c r="F103" s="279"/>
      <c r="G103" s="279"/>
      <c r="H103" s="279"/>
      <c r="I103" s="97">
        <f>(66+7/12)-(I102*4/12)</f>
        <v>66.583333333333329</v>
      </c>
      <c r="J103" s="12"/>
      <c r="K103" s="11"/>
    </row>
    <row r="104" spans="1:14" ht="15.6" x14ac:dyDescent="0.25">
      <c r="A104" s="280"/>
      <c r="B104" s="280"/>
      <c r="C104" s="280"/>
      <c r="D104" s="280"/>
      <c r="E104" s="280"/>
      <c r="F104" s="280"/>
      <c r="G104" s="280"/>
      <c r="H104" s="280"/>
      <c r="I104" s="277"/>
      <c r="J104" s="12"/>
      <c r="K104" s="11"/>
    </row>
    <row r="105" spans="1:14" ht="15.6" x14ac:dyDescent="0.25">
      <c r="A105" s="191" t="s">
        <v>79</v>
      </c>
      <c r="B105" s="191"/>
      <c r="C105" s="191"/>
      <c r="D105" s="191"/>
      <c r="E105" s="191"/>
      <c r="F105" s="191"/>
      <c r="G105" s="191"/>
      <c r="H105" s="191"/>
      <c r="I105" s="191"/>
      <c r="J105" s="12"/>
      <c r="K105" s="11"/>
    </row>
    <row r="106" spans="1:14" ht="15.6" x14ac:dyDescent="0.25">
      <c r="A106" s="100"/>
      <c r="B106" s="100"/>
      <c r="C106" s="100"/>
      <c r="D106" s="100"/>
      <c r="E106" s="100"/>
      <c r="F106" s="100"/>
      <c r="G106" s="100"/>
      <c r="H106" s="100"/>
      <c r="I106" s="100"/>
      <c r="J106" s="12"/>
      <c r="K106" s="11"/>
    </row>
    <row r="107" spans="1:14" ht="24" customHeight="1" x14ac:dyDescent="0.25">
      <c r="A107" s="224" t="s">
        <v>144</v>
      </c>
      <c r="B107" s="224"/>
      <c r="C107" s="224"/>
      <c r="D107" s="224"/>
      <c r="E107" s="224"/>
      <c r="F107" s="224"/>
      <c r="G107" s="224"/>
      <c r="H107" s="224"/>
      <c r="I107" s="278">
        <f>IF(I101&gt;=I103,0,((I103-I101)*6%))</f>
        <v>3.9949999999999997</v>
      </c>
      <c r="J107" s="12"/>
      <c r="K107" s="11"/>
    </row>
    <row r="108" spans="1:14" s="81" customFormat="1" ht="15.6" x14ac:dyDescent="0.3">
      <c r="A108" s="175" t="s">
        <v>121</v>
      </c>
      <c r="B108" s="175"/>
      <c r="C108" s="175"/>
      <c r="D108" s="175"/>
      <c r="E108" s="175"/>
      <c r="F108" s="175"/>
      <c r="G108" s="175"/>
      <c r="H108" s="175"/>
      <c r="I108" s="90" t="e">
        <f>I99*(1-I107)</f>
        <v>#DIV/0!</v>
      </c>
      <c r="J108" s="79"/>
      <c r="K108" s="82"/>
    </row>
    <row r="109" spans="1:14" x14ac:dyDescent="0.25">
      <c r="A109" s="38"/>
      <c r="B109" s="38"/>
      <c r="C109" s="38"/>
      <c r="D109" s="38"/>
      <c r="E109" s="38"/>
      <c r="F109" s="38"/>
      <c r="G109" s="38"/>
      <c r="H109" s="38"/>
      <c r="I109" s="39"/>
      <c r="J109" s="12"/>
      <c r="K109" s="11"/>
    </row>
    <row r="110" spans="1:14" x14ac:dyDescent="0.25">
      <c r="A110" s="174" t="s">
        <v>155</v>
      </c>
      <c r="B110" s="174"/>
      <c r="C110" s="174"/>
      <c r="D110" s="174"/>
      <c r="E110" s="174"/>
      <c r="F110" s="174"/>
      <c r="G110" s="174"/>
      <c r="H110" s="174"/>
      <c r="I110" s="91">
        <f>(100%-85.94%)</f>
        <v>0.14060000000000006</v>
      </c>
      <c r="J110" s="12"/>
      <c r="K110" s="11"/>
    </row>
    <row r="111" spans="1:14" s="81" customFormat="1" ht="21" x14ac:dyDescent="0.3">
      <c r="A111" s="281" t="s">
        <v>71</v>
      </c>
      <c r="B111" s="281"/>
      <c r="C111" s="281"/>
      <c r="D111" s="281"/>
      <c r="E111" s="281"/>
      <c r="F111" s="281"/>
      <c r="G111" s="281"/>
      <c r="H111" s="281"/>
      <c r="I111" s="282" t="e">
        <f>I108*(1-I110)</f>
        <v>#DIV/0!</v>
      </c>
      <c r="J111" s="82"/>
      <c r="K111" s="84"/>
      <c r="L111" s="85"/>
      <c r="M111" s="85"/>
      <c r="N111" s="85"/>
    </row>
    <row r="112" spans="1:14" x14ac:dyDescent="0.25">
      <c r="A112" s="176"/>
      <c r="B112" s="176"/>
      <c r="C112" s="176"/>
      <c r="D112" s="176"/>
      <c r="E112" s="176"/>
      <c r="F112" s="176"/>
      <c r="G112" s="176"/>
      <c r="H112" s="176"/>
      <c r="I112" s="176"/>
      <c r="J112" s="11"/>
      <c r="K112" s="11"/>
      <c r="L112" s="16"/>
      <c r="M112" s="16"/>
    </row>
    <row r="113" spans="1:14" ht="21" x14ac:dyDescent="0.3">
      <c r="A113" s="140"/>
      <c r="B113" s="290" t="s">
        <v>72</v>
      </c>
      <c r="C113" s="290"/>
      <c r="D113" s="290"/>
      <c r="E113" s="290"/>
      <c r="F113" s="290"/>
      <c r="G113" s="290"/>
      <c r="H113" s="290"/>
      <c r="I113" s="290"/>
      <c r="J113" s="13"/>
      <c r="K113" s="13"/>
      <c r="L113" s="13"/>
      <c r="M113" s="13"/>
      <c r="N113" s="13"/>
    </row>
    <row r="114" spans="1:14" ht="15.6" x14ac:dyDescent="0.3">
      <c r="A114" s="283"/>
      <c r="B114" s="82"/>
      <c r="C114" s="191" t="s">
        <v>76</v>
      </c>
      <c r="D114" s="191"/>
      <c r="E114" s="191"/>
      <c r="F114" s="191"/>
      <c r="G114" s="191"/>
      <c r="H114" s="191"/>
      <c r="I114" s="284"/>
      <c r="J114" s="11"/>
      <c r="K114" s="11"/>
      <c r="L114" s="11"/>
      <c r="M114" s="11"/>
      <c r="N114" s="11"/>
    </row>
    <row r="115" spans="1:14" ht="15.6" x14ac:dyDescent="0.3">
      <c r="A115" s="283"/>
      <c r="B115" s="82"/>
      <c r="C115" s="100"/>
      <c r="D115" s="100"/>
      <c r="E115" s="100"/>
      <c r="F115" s="100"/>
      <c r="G115" s="100"/>
      <c r="H115" s="141" t="s">
        <v>73</v>
      </c>
      <c r="I115" s="141" t="s">
        <v>145</v>
      </c>
      <c r="J115" s="11"/>
      <c r="K115" s="11"/>
      <c r="L115" s="11"/>
      <c r="M115" s="11"/>
      <c r="N115" s="11"/>
    </row>
    <row r="116" spans="1:14" ht="16.2" thickBot="1" x14ac:dyDescent="0.3">
      <c r="A116" s="191" t="s">
        <v>80</v>
      </c>
      <c r="B116" s="191"/>
      <c r="C116" s="191"/>
      <c r="D116" s="191"/>
      <c r="E116" s="191"/>
      <c r="F116" s="191"/>
      <c r="G116" s="284"/>
      <c r="H116" s="285"/>
      <c r="I116" s="285"/>
      <c r="J116" s="13"/>
      <c r="K116" s="13"/>
      <c r="L116" s="13"/>
      <c r="M116" s="13"/>
      <c r="N116" s="13"/>
    </row>
    <row r="117" spans="1:14" ht="16.2" thickBot="1" x14ac:dyDescent="0.35">
      <c r="A117" s="140"/>
      <c r="B117" s="82"/>
      <c r="C117" s="225" t="s">
        <v>20</v>
      </c>
      <c r="D117" s="225"/>
      <c r="E117" s="225"/>
      <c r="F117" s="225"/>
      <c r="G117" s="226"/>
      <c r="H117" s="286"/>
      <c r="I117" s="287">
        <f>I116*(1-H116)</f>
        <v>0</v>
      </c>
      <c r="J117" s="13"/>
      <c r="K117" s="13"/>
      <c r="L117" s="11"/>
      <c r="M117" s="11"/>
      <c r="N117" s="11"/>
    </row>
    <row r="118" spans="1:14" ht="21.75" customHeight="1" x14ac:dyDescent="0.3">
      <c r="A118" s="288" t="s">
        <v>123</v>
      </c>
      <c r="B118" s="288"/>
      <c r="C118" s="288"/>
      <c r="D118" s="288"/>
      <c r="E118" s="288"/>
      <c r="F118" s="288"/>
      <c r="G118" s="288"/>
      <c r="H118" s="82"/>
      <c r="I118" s="289"/>
      <c r="J118" s="12"/>
      <c r="K118" s="12"/>
      <c r="L118" s="11"/>
      <c r="M118" s="11"/>
      <c r="N118" s="11"/>
    </row>
    <row r="119" spans="1:14" ht="15.6" x14ac:dyDescent="0.25">
      <c r="A119" s="223" t="s">
        <v>21</v>
      </c>
      <c r="B119" s="223"/>
      <c r="C119" s="223"/>
      <c r="D119" s="223"/>
      <c r="E119" s="223"/>
      <c r="F119" s="223"/>
      <c r="G119" s="223"/>
      <c r="H119" s="223"/>
      <c r="I119" s="223"/>
      <c r="J119" s="12"/>
      <c r="K119" s="12"/>
      <c r="L119" s="11"/>
      <c r="M119" s="11"/>
      <c r="N119" s="11"/>
    </row>
    <row r="120" spans="1:14" x14ac:dyDescent="0.25">
      <c r="A120" s="92"/>
      <c r="B120" s="92"/>
      <c r="C120" s="92"/>
      <c r="D120" s="92"/>
      <c r="E120" s="92"/>
      <c r="F120" s="92"/>
      <c r="G120" s="92"/>
      <c r="H120" s="92"/>
      <c r="I120" s="92"/>
      <c r="J120" s="12"/>
      <c r="K120" s="12"/>
      <c r="L120" s="11"/>
      <c r="M120" s="11"/>
      <c r="N120" s="11"/>
    </row>
    <row r="121" spans="1:14" ht="15.6" x14ac:dyDescent="0.25">
      <c r="B121" s="11"/>
      <c r="C121" s="83"/>
      <c r="D121" s="83"/>
      <c r="E121" s="83"/>
      <c r="F121" s="83"/>
      <c r="G121" s="83"/>
      <c r="H121" s="11"/>
      <c r="I121" s="87"/>
      <c r="J121" s="12"/>
      <c r="K121" s="12"/>
      <c r="L121" s="11"/>
      <c r="M121" s="11"/>
      <c r="N121" s="11"/>
    </row>
    <row r="122" spans="1:14" ht="15.6" x14ac:dyDescent="0.25">
      <c r="B122" s="11"/>
      <c r="C122" s="83"/>
      <c r="D122" s="83"/>
      <c r="E122" s="83"/>
      <c r="F122" s="83"/>
      <c r="G122" s="83"/>
      <c r="H122" s="11"/>
      <c r="I122" s="87"/>
      <c r="J122" s="12"/>
      <c r="K122" s="12"/>
      <c r="L122" s="11"/>
      <c r="M122" s="11"/>
      <c r="N122" s="11"/>
    </row>
    <row r="123" spans="1:14" ht="15.6" x14ac:dyDescent="0.25">
      <c r="B123" s="11"/>
      <c r="C123" s="83"/>
      <c r="D123" s="83"/>
      <c r="E123" s="83"/>
      <c r="F123" s="83"/>
      <c r="G123" s="83"/>
      <c r="H123" s="11"/>
      <c r="I123" s="87"/>
      <c r="J123" s="12"/>
      <c r="K123" s="12"/>
      <c r="L123" s="11"/>
      <c r="M123" s="11"/>
      <c r="N123" s="11"/>
    </row>
    <row r="124" spans="1:14" ht="15.6" x14ac:dyDescent="0.25">
      <c r="B124" s="222" t="s">
        <v>93</v>
      </c>
      <c r="C124" s="222"/>
      <c r="D124" s="222"/>
      <c r="E124" s="222"/>
    </row>
    <row r="125" spans="1:14" ht="15.6" x14ac:dyDescent="0.3">
      <c r="B125" s="93" t="s">
        <v>56</v>
      </c>
      <c r="C125" s="94"/>
      <c r="D125" s="94"/>
      <c r="E125" s="94"/>
    </row>
    <row r="126" spans="1:14" x14ac:dyDescent="0.25">
      <c r="B126" s="211" t="s">
        <v>57</v>
      </c>
      <c r="C126" s="212"/>
      <c r="D126" s="217" t="s">
        <v>58</v>
      </c>
      <c r="E126" s="217" t="s">
        <v>59</v>
      </c>
    </row>
    <row r="127" spans="1:14" x14ac:dyDescent="0.25">
      <c r="B127" s="213"/>
      <c r="C127" s="214"/>
      <c r="D127" s="218"/>
      <c r="E127" s="220"/>
      <c r="G127" s="304" t="s">
        <v>154</v>
      </c>
      <c r="H127" s="88">
        <f>1-0.8446</f>
        <v>0.15539999999999998</v>
      </c>
    </row>
    <row r="128" spans="1:14" x14ac:dyDescent="0.25">
      <c r="B128" s="215"/>
      <c r="C128" s="216"/>
      <c r="D128" s="219"/>
      <c r="E128" s="221"/>
      <c r="H128" s="88"/>
    </row>
    <row r="129" spans="2:8" x14ac:dyDescent="0.25">
      <c r="B129" s="19" t="s">
        <v>60</v>
      </c>
      <c r="C129" s="20">
        <v>720</v>
      </c>
      <c r="D129" s="21">
        <v>0</v>
      </c>
      <c r="E129" s="21">
        <v>0</v>
      </c>
      <c r="G129" s="304">
        <v>0.85940000000000005</v>
      </c>
      <c r="H129" s="88">
        <f>1-G129</f>
        <v>0.14059999999999995</v>
      </c>
    </row>
    <row r="130" spans="2:8" x14ac:dyDescent="0.25">
      <c r="B130" s="19" t="s">
        <v>60</v>
      </c>
      <c r="C130" s="20">
        <v>783</v>
      </c>
      <c r="D130" s="21">
        <v>0.04</v>
      </c>
      <c r="E130" s="21">
        <v>8.9999999999999993E-3</v>
      </c>
      <c r="H130" s="88"/>
    </row>
    <row r="131" spans="2:8" x14ac:dyDescent="0.25">
      <c r="B131" s="19" t="s">
        <v>60</v>
      </c>
      <c r="C131" s="20">
        <v>859</v>
      </c>
      <c r="D131" s="21">
        <v>5.8000000000000003E-2</v>
      </c>
      <c r="E131" s="21">
        <v>2.8000000000000001E-2</v>
      </c>
      <c r="H131" s="88"/>
    </row>
    <row r="132" spans="2:8" x14ac:dyDescent="0.25">
      <c r="B132" s="19" t="s">
        <v>60</v>
      </c>
      <c r="C132" s="20">
        <v>934</v>
      </c>
      <c r="D132" s="21">
        <v>8.1000000000000003E-2</v>
      </c>
      <c r="E132" s="21">
        <v>5.1999999999999998E-2</v>
      </c>
      <c r="H132" s="88"/>
    </row>
    <row r="133" spans="2:8" x14ac:dyDescent="0.25">
      <c r="B133" s="19" t="s">
        <v>60</v>
      </c>
      <c r="C133" s="20">
        <v>998</v>
      </c>
      <c r="D133" s="21">
        <v>0.09</v>
      </c>
      <c r="E133" s="21">
        <v>5.1999999999999998E-2</v>
      </c>
      <c r="H133" s="88"/>
    </row>
    <row r="134" spans="2:8" x14ac:dyDescent="0.25">
      <c r="B134" s="19" t="s">
        <v>60</v>
      </c>
      <c r="C134" s="20">
        <v>1071</v>
      </c>
      <c r="D134" s="21">
        <v>9.8000000000000004E-2</v>
      </c>
      <c r="E134" s="21">
        <v>5.6000000000000001E-2</v>
      </c>
      <c r="H134" s="88"/>
    </row>
    <row r="135" spans="2:8" x14ac:dyDescent="0.25">
      <c r="B135" s="19" t="s">
        <v>60</v>
      </c>
      <c r="C135" s="20">
        <v>1099</v>
      </c>
      <c r="D135" s="21">
        <v>0.107</v>
      </c>
      <c r="E135" s="21">
        <v>0.06</v>
      </c>
    </row>
    <row r="136" spans="2:8" x14ac:dyDescent="0.25">
      <c r="B136" s="19" t="s">
        <v>60</v>
      </c>
      <c r="C136" s="20">
        <v>1170</v>
      </c>
      <c r="D136" s="21">
        <v>0.11799999999999999</v>
      </c>
      <c r="E136" s="21">
        <v>8.5000000000000006E-2</v>
      </c>
    </row>
    <row r="137" spans="2:8" x14ac:dyDescent="0.25">
      <c r="B137" s="19" t="s">
        <v>60</v>
      </c>
      <c r="C137" s="20">
        <v>1239</v>
      </c>
      <c r="D137" s="21">
        <v>0.128</v>
      </c>
      <c r="E137" s="21">
        <v>8.5000000000000006E-2</v>
      </c>
    </row>
    <row r="138" spans="2:8" x14ac:dyDescent="0.25">
      <c r="B138" s="19" t="s">
        <v>60</v>
      </c>
      <c r="C138" s="20">
        <v>1337</v>
      </c>
      <c r="D138" s="21">
        <v>0.13800000000000001</v>
      </c>
      <c r="E138" s="21">
        <v>9.5000000000000001E-2</v>
      </c>
    </row>
    <row r="139" spans="2:8" x14ac:dyDescent="0.25">
      <c r="B139" s="19" t="s">
        <v>60</v>
      </c>
      <c r="C139" s="20">
        <v>1438</v>
      </c>
      <c r="D139" s="21">
        <v>0.14899999999999999</v>
      </c>
      <c r="E139" s="21">
        <v>0.105</v>
      </c>
    </row>
    <row r="140" spans="2:8" x14ac:dyDescent="0.25">
      <c r="B140" s="19" t="s">
        <v>60</v>
      </c>
      <c r="C140" s="20">
        <v>1566</v>
      </c>
      <c r="D140" s="21">
        <v>0.159</v>
      </c>
      <c r="E140" s="21">
        <v>0.115</v>
      </c>
    </row>
    <row r="141" spans="2:8" x14ac:dyDescent="0.25">
      <c r="B141" s="19" t="s">
        <v>60</v>
      </c>
      <c r="C141" s="20">
        <v>1696</v>
      </c>
      <c r="D141" s="21">
        <v>0.16900000000000001</v>
      </c>
      <c r="E141" s="21">
        <v>0.13</v>
      </c>
    </row>
    <row r="142" spans="2:8" x14ac:dyDescent="0.25">
      <c r="B142" s="19" t="s">
        <v>60</v>
      </c>
      <c r="C142" s="20">
        <v>1775</v>
      </c>
      <c r="D142" s="21">
        <v>0.17499999999999999</v>
      </c>
      <c r="E142" s="21">
        <v>0.14000000000000001</v>
      </c>
    </row>
    <row r="143" spans="2:8" x14ac:dyDescent="0.25">
      <c r="B143" s="19" t="s">
        <v>60</v>
      </c>
      <c r="C143" s="20">
        <v>1874</v>
      </c>
      <c r="D143" s="21">
        <v>0.17899999999999999</v>
      </c>
      <c r="E143" s="21">
        <v>0.14499999999999999</v>
      </c>
    </row>
    <row r="144" spans="2:8" x14ac:dyDescent="0.25">
      <c r="B144" s="19" t="s">
        <v>60</v>
      </c>
      <c r="C144" s="20">
        <v>1973</v>
      </c>
      <c r="D144" s="21">
        <v>0.19900000000000001</v>
      </c>
      <c r="E144" s="21">
        <v>0.155</v>
      </c>
    </row>
    <row r="145" spans="2:5" x14ac:dyDescent="0.25">
      <c r="B145" s="19" t="s">
        <v>60</v>
      </c>
      <c r="C145" s="20">
        <v>2093</v>
      </c>
      <c r="D145" s="21">
        <v>0.20799999999999999</v>
      </c>
      <c r="E145" s="21">
        <v>0.16400000000000001</v>
      </c>
    </row>
    <row r="146" spans="2:5" x14ac:dyDescent="0.25">
      <c r="B146" s="19" t="s">
        <v>60</v>
      </c>
      <c r="C146" s="20">
        <v>2223</v>
      </c>
      <c r="D146" s="21">
        <v>0.223</v>
      </c>
      <c r="E146" s="21">
        <v>0.17499999999999999</v>
      </c>
    </row>
    <row r="147" spans="2:5" x14ac:dyDescent="0.25">
      <c r="B147" s="19" t="s">
        <v>60</v>
      </c>
      <c r="C147" s="20">
        <v>2371</v>
      </c>
      <c r="D147" s="21">
        <v>0.23300000000000001</v>
      </c>
      <c r="E147" s="21">
        <v>0.17499999999999999</v>
      </c>
    </row>
    <row r="148" spans="2:5" x14ac:dyDescent="0.25">
      <c r="B148" s="19" t="s">
        <v>60</v>
      </c>
      <c r="C148" s="20">
        <v>2502</v>
      </c>
      <c r="D148" s="21">
        <v>0.23899999999999999</v>
      </c>
      <c r="E148" s="21">
        <v>0.185</v>
      </c>
    </row>
    <row r="149" spans="2:5" x14ac:dyDescent="0.25">
      <c r="B149" s="19" t="s">
        <v>60</v>
      </c>
      <c r="C149" s="20">
        <v>2579</v>
      </c>
      <c r="D149" s="21">
        <v>0.254</v>
      </c>
      <c r="E149" s="21">
        <v>0.185</v>
      </c>
    </row>
    <row r="150" spans="2:5" x14ac:dyDescent="0.25">
      <c r="B150" s="19" t="s">
        <v>60</v>
      </c>
      <c r="C150" s="20">
        <v>2719</v>
      </c>
      <c r="D150" s="21">
        <v>0.26400000000000001</v>
      </c>
      <c r="E150" s="21">
        <v>0.19500000000000001</v>
      </c>
    </row>
    <row r="151" spans="2:5" x14ac:dyDescent="0.25">
      <c r="B151" s="19" t="s">
        <v>60</v>
      </c>
      <c r="C151" s="20">
        <v>2884</v>
      </c>
      <c r="D151" s="21">
        <v>0.27400000000000002</v>
      </c>
      <c r="E151" s="21">
        <v>0.21</v>
      </c>
    </row>
    <row r="152" spans="2:5" x14ac:dyDescent="0.25">
      <c r="B152" s="19" t="s">
        <v>60</v>
      </c>
      <c r="C152" s="20">
        <v>3076</v>
      </c>
      <c r="D152" s="21">
        <v>0.28599999999999998</v>
      </c>
      <c r="E152" s="21">
        <v>0.22700000000000001</v>
      </c>
    </row>
    <row r="153" spans="2:5" x14ac:dyDescent="0.25">
      <c r="B153" s="19" t="s">
        <v>60</v>
      </c>
      <c r="C153" s="20">
        <v>3224</v>
      </c>
      <c r="D153" s="21">
        <v>0.30299999999999999</v>
      </c>
      <c r="E153" s="21">
        <v>0.23899999999999999</v>
      </c>
    </row>
    <row r="154" spans="2:5" x14ac:dyDescent="0.25">
      <c r="B154" s="19" t="s">
        <v>60</v>
      </c>
      <c r="C154" s="20">
        <v>3426</v>
      </c>
      <c r="D154" s="21">
        <v>0.313</v>
      </c>
      <c r="E154" s="21">
        <v>0.249</v>
      </c>
    </row>
    <row r="155" spans="2:5" x14ac:dyDescent="0.25">
      <c r="B155" s="19" t="s">
        <v>60</v>
      </c>
      <c r="C155" s="20">
        <v>3655</v>
      </c>
      <c r="D155" s="21">
        <v>0.32300000000000001</v>
      </c>
      <c r="E155" s="21">
        <v>0.26900000000000002</v>
      </c>
    </row>
    <row r="156" spans="2:5" x14ac:dyDescent="0.25">
      <c r="B156" s="19" t="s">
        <v>60</v>
      </c>
      <c r="C156" s="20">
        <v>3915</v>
      </c>
      <c r="D156" s="21">
        <v>0.32800000000000001</v>
      </c>
      <c r="E156" s="21">
        <v>0.27400000000000002</v>
      </c>
    </row>
    <row r="157" spans="2:5" x14ac:dyDescent="0.25">
      <c r="B157" s="19" t="s">
        <v>60</v>
      </c>
      <c r="C157" s="20">
        <v>4184</v>
      </c>
      <c r="D157" s="21">
        <v>0.33300000000000002</v>
      </c>
      <c r="E157" s="21">
        <v>0.27400000000000002</v>
      </c>
    </row>
    <row r="158" spans="2:5" x14ac:dyDescent="0.25">
      <c r="B158" s="19" t="s">
        <v>60</v>
      </c>
      <c r="C158" s="20">
        <v>4433</v>
      </c>
      <c r="D158" s="21">
        <v>0.33800000000000002</v>
      </c>
      <c r="E158" s="21">
        <v>0.27400000000000002</v>
      </c>
    </row>
    <row r="159" spans="2:5" x14ac:dyDescent="0.25">
      <c r="B159" s="19" t="s">
        <v>60</v>
      </c>
      <c r="C159" s="20">
        <v>4681</v>
      </c>
      <c r="D159" s="21">
        <v>0.34799999999999998</v>
      </c>
      <c r="E159" s="21">
        <v>0.28399999999999997</v>
      </c>
    </row>
    <row r="160" spans="2:5" x14ac:dyDescent="0.25">
      <c r="B160" s="19" t="s">
        <v>60</v>
      </c>
      <c r="C160" s="20">
        <v>4968</v>
      </c>
      <c r="D160" s="21">
        <v>0.36299999999999999</v>
      </c>
      <c r="E160" s="21">
        <v>0.29899999999999999</v>
      </c>
    </row>
    <row r="161" spans="2:5" x14ac:dyDescent="0.25">
      <c r="B161" s="19" t="s">
        <v>60</v>
      </c>
      <c r="C161" s="20">
        <v>5381</v>
      </c>
      <c r="D161" s="21">
        <v>0.373</v>
      </c>
      <c r="E161" s="21">
        <v>0.308</v>
      </c>
    </row>
    <row r="162" spans="2:5" x14ac:dyDescent="0.25">
      <c r="B162" s="19" t="s">
        <v>60</v>
      </c>
      <c r="C162" s="20">
        <v>7265</v>
      </c>
      <c r="D162" s="21">
        <v>0.38300000000000001</v>
      </c>
      <c r="E162" s="21">
        <v>0.318</v>
      </c>
    </row>
    <row r="163" spans="2:5" x14ac:dyDescent="0.25">
      <c r="B163" s="19" t="s">
        <v>60</v>
      </c>
      <c r="C163" s="20">
        <v>7587</v>
      </c>
      <c r="D163" s="21">
        <v>0.39300000000000002</v>
      </c>
      <c r="E163" s="21">
        <v>0.32800000000000001</v>
      </c>
    </row>
    <row r="164" spans="2:5" x14ac:dyDescent="0.25">
      <c r="B164" s="19" t="s">
        <v>60</v>
      </c>
      <c r="C164" s="20">
        <v>8725</v>
      </c>
      <c r="D164" s="21">
        <v>0.39300000000000002</v>
      </c>
      <c r="E164" s="21">
        <v>0.33800000000000002</v>
      </c>
    </row>
    <row r="165" spans="2:5" x14ac:dyDescent="0.25">
      <c r="B165" s="22" t="s">
        <v>61</v>
      </c>
      <c r="C165" s="23">
        <v>8725</v>
      </c>
      <c r="D165" s="24">
        <v>0.39800000000000002</v>
      </c>
      <c r="E165" s="24">
        <v>0.34300000000000003</v>
      </c>
    </row>
  </sheetData>
  <mergeCells count="53">
    <mergeCell ref="A94:D94"/>
    <mergeCell ref="B126:C128"/>
    <mergeCell ref="D126:D128"/>
    <mergeCell ref="E126:E128"/>
    <mergeCell ref="B124:E124"/>
    <mergeCell ref="A119:I119"/>
    <mergeCell ref="A105:I105"/>
    <mergeCell ref="A107:H107"/>
    <mergeCell ref="A108:H108"/>
    <mergeCell ref="A116:G116"/>
    <mergeCell ref="C117:G117"/>
    <mergeCell ref="C114:I114"/>
    <mergeCell ref="B113:I113"/>
    <mergeCell ref="A97:I97"/>
    <mergeCell ref="A98:H98"/>
    <mergeCell ref="A90:D90"/>
    <mergeCell ref="A86:H86"/>
    <mergeCell ref="A91:D91"/>
    <mergeCell ref="A92:D92"/>
    <mergeCell ref="A93:D93"/>
    <mergeCell ref="A1:I1"/>
    <mergeCell ref="A2:I2"/>
    <mergeCell ref="A3:I3"/>
    <mergeCell ref="B4:H4"/>
    <mergeCell ref="B5:H5"/>
    <mergeCell ref="B6:H6"/>
    <mergeCell ref="A10:I10"/>
    <mergeCell ref="E11:E12"/>
    <mergeCell ref="B7:H7"/>
    <mergeCell ref="B8:H8"/>
    <mergeCell ref="G11:G12"/>
    <mergeCell ref="A11:A12"/>
    <mergeCell ref="B11:B12"/>
    <mergeCell ref="C11:C12"/>
    <mergeCell ref="D11:D12"/>
    <mergeCell ref="B80:F80"/>
    <mergeCell ref="F11:F12"/>
    <mergeCell ref="A88:I88"/>
    <mergeCell ref="A89:D89"/>
    <mergeCell ref="B81:F81"/>
    <mergeCell ref="A84:I84"/>
    <mergeCell ref="B82:F82"/>
    <mergeCell ref="H11:I11"/>
    <mergeCell ref="F83:H83"/>
    <mergeCell ref="A85:H85"/>
    <mergeCell ref="A95:H95"/>
    <mergeCell ref="A99:H99"/>
    <mergeCell ref="A111:H111"/>
    <mergeCell ref="A112:I112"/>
    <mergeCell ref="A101:H101"/>
    <mergeCell ref="A110:H110"/>
    <mergeCell ref="A102:H102"/>
    <mergeCell ref="A103:H103"/>
  </mergeCells>
  <hyperlinks>
    <hyperlink ref="L1" r:id="rId1" xr:uid="{E7E68C33-3388-4857-B517-67837C80798F}"/>
  </hyperlinks>
  <printOptions horizontalCentered="1" verticalCentered="1"/>
  <pageMargins left="0.43307086614173229" right="0.31496062992125984" top="0.47244094488188981" bottom="0.51181102362204722" header="0.11811023622047245" footer="0"/>
  <pageSetup paperSize="9" scale="60" orientation="landscape" r:id="rId2"/>
  <headerFooter alignWithMargins="0">
    <oddHeader>&amp;C&amp;A</oddHeader>
    <oddFooter>&amp;L&amp;8&amp;P/&amp;N&amp;R&amp;8&amp;D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4"/>
  <sheetViews>
    <sheetView topLeftCell="A39" zoomScale="75" zoomScaleNormal="75" workbookViewId="0">
      <selection activeCell="G58" sqref="G58:H58"/>
    </sheetView>
  </sheetViews>
  <sheetFormatPr defaultColWidth="8.88671875" defaultRowHeight="13.2" x14ac:dyDescent="0.25"/>
  <cols>
    <col min="1" max="1" width="5.6640625" style="15" customWidth="1"/>
    <col min="2" max="2" width="5.6640625" style="15" bestFit="1" customWidth="1"/>
    <col min="3" max="3" width="10.33203125" style="15" bestFit="1" customWidth="1"/>
    <col min="4" max="4" width="9.109375" style="15" bestFit="1" customWidth="1"/>
    <col min="5" max="5" width="39.109375" style="15" bestFit="1" customWidth="1"/>
    <col min="6" max="6" width="23" style="15" bestFit="1" customWidth="1"/>
    <col min="7" max="7" width="52.109375" style="15" customWidth="1"/>
    <col min="8" max="8" width="39" style="15" customWidth="1"/>
    <col min="9" max="9" width="30.88671875" style="15" bestFit="1" customWidth="1"/>
    <col min="10" max="10" width="19.44140625" style="15" bestFit="1" customWidth="1"/>
    <col min="11" max="11" width="13.44140625" style="15" customWidth="1"/>
    <col min="12" max="13" width="8.88671875" style="15"/>
    <col min="14" max="14" width="20.5546875" style="15" customWidth="1"/>
    <col min="15" max="16384" width="8.88671875" style="15"/>
  </cols>
  <sheetData>
    <row r="1" spans="1:15" ht="102.75" customHeight="1" x14ac:dyDescent="0.25">
      <c r="A1" s="239" t="s">
        <v>146</v>
      </c>
      <c r="B1" s="239"/>
      <c r="C1" s="239"/>
      <c r="D1" s="239"/>
      <c r="E1" s="239"/>
      <c r="F1" s="239"/>
      <c r="G1" s="239"/>
      <c r="H1" s="239"/>
      <c r="I1" s="239"/>
      <c r="J1" s="239"/>
      <c r="K1" s="2"/>
      <c r="L1" s="2"/>
      <c r="M1" s="2"/>
      <c r="N1" s="2"/>
      <c r="O1" s="3"/>
    </row>
    <row r="2" spans="1:15" ht="91.95" customHeight="1" x14ac:dyDescent="0.25">
      <c r="A2" s="240" t="s">
        <v>117</v>
      </c>
      <c r="B2" s="240"/>
      <c r="C2" s="240"/>
      <c r="D2" s="240"/>
      <c r="E2" s="240"/>
      <c r="F2" s="240"/>
      <c r="G2" s="240"/>
      <c r="H2" s="240"/>
      <c r="I2" s="240"/>
      <c r="J2" s="240"/>
      <c r="K2" s="5"/>
      <c r="L2" s="5"/>
      <c r="M2" s="5"/>
      <c r="N2" s="5"/>
      <c r="O2" s="6"/>
    </row>
    <row r="3" spans="1:15" ht="18" customHeight="1" x14ac:dyDescent="0.25">
      <c r="A3" s="241" t="s">
        <v>127</v>
      </c>
      <c r="B3" s="241"/>
      <c r="C3" s="241"/>
      <c r="D3" s="241"/>
      <c r="E3" s="241"/>
      <c r="F3" s="241"/>
      <c r="G3" s="241"/>
      <c r="H3" s="241"/>
      <c r="I3" s="241"/>
      <c r="J3" s="241"/>
      <c r="K3" s="7"/>
      <c r="L3" s="7"/>
      <c r="M3" s="7"/>
      <c r="N3" s="7"/>
      <c r="O3" s="6"/>
    </row>
    <row r="4" spans="1:15" ht="31.2" customHeight="1" thickBot="1" x14ac:dyDescent="0.3">
      <c r="A4" s="242" t="s">
        <v>94</v>
      </c>
      <c r="B4" s="242"/>
      <c r="C4" s="242"/>
      <c r="D4" s="242"/>
      <c r="E4" s="242"/>
      <c r="F4" s="242"/>
      <c r="G4" s="242"/>
      <c r="H4" s="242"/>
      <c r="I4" s="242"/>
      <c r="J4" s="8"/>
      <c r="K4" s="8"/>
      <c r="L4" s="8"/>
      <c r="M4" s="8"/>
      <c r="N4" s="8"/>
      <c r="O4" s="9"/>
    </row>
    <row r="5" spans="1:15" s="34" customFormat="1" ht="120.75" customHeight="1" x14ac:dyDescent="0.25">
      <c r="B5" s="244" t="s">
        <v>150</v>
      </c>
      <c r="C5" s="245"/>
      <c r="D5" s="245"/>
      <c r="E5" s="245"/>
      <c r="F5" s="245"/>
      <c r="G5" s="245"/>
      <c r="H5" s="163" t="s">
        <v>147</v>
      </c>
      <c r="I5" s="25"/>
      <c r="J5" s="27"/>
      <c r="K5" s="27"/>
      <c r="L5" s="27"/>
      <c r="M5" s="27"/>
      <c r="N5" s="27"/>
      <c r="O5" s="28"/>
    </row>
    <row r="6" spans="1:15" s="34" customFormat="1" ht="108" customHeight="1" x14ac:dyDescent="0.25">
      <c r="A6" s="28"/>
      <c r="B6" s="64" t="s">
        <v>27</v>
      </c>
      <c r="C6" s="228" t="s">
        <v>148</v>
      </c>
      <c r="D6" s="228"/>
      <c r="E6" s="228"/>
      <c r="F6" s="228"/>
      <c r="G6" s="228"/>
      <c r="H6" s="164">
        <v>0</v>
      </c>
      <c r="I6" s="232" t="s">
        <v>28</v>
      </c>
      <c r="J6" s="232"/>
      <c r="K6" s="29"/>
      <c r="L6" s="29"/>
      <c r="M6" s="29"/>
      <c r="N6" s="29"/>
      <c r="O6" s="29"/>
    </row>
    <row r="7" spans="1:15" s="34" customFormat="1" ht="30" customHeight="1" x14ac:dyDescent="0.25">
      <c r="A7" s="28"/>
      <c r="B7" s="64" t="s">
        <v>29</v>
      </c>
      <c r="C7" s="266" t="s">
        <v>130</v>
      </c>
      <c r="D7" s="266"/>
      <c r="E7" s="266"/>
      <c r="F7" s="266"/>
      <c r="G7" s="266"/>
      <c r="H7" s="165">
        <v>1.2318</v>
      </c>
      <c r="I7" s="11"/>
      <c r="J7" s="30"/>
      <c r="K7" s="30"/>
      <c r="L7" s="30"/>
      <c r="M7" s="30"/>
      <c r="N7" s="30"/>
      <c r="O7" s="30"/>
    </row>
    <row r="8" spans="1:15" s="34" customFormat="1" ht="38.4" customHeight="1" x14ac:dyDescent="0.25">
      <c r="A8" s="28"/>
      <c r="B8" s="64" t="s">
        <v>30</v>
      </c>
      <c r="C8" s="243" t="s">
        <v>149</v>
      </c>
      <c r="D8" s="243"/>
      <c r="E8" s="243"/>
      <c r="F8" s="243"/>
      <c r="G8" s="243"/>
      <c r="H8" s="166">
        <f>H6*H7*0.8</f>
        <v>0</v>
      </c>
      <c r="I8" s="11"/>
      <c r="J8" s="28"/>
      <c r="K8" s="28"/>
      <c r="L8" s="28"/>
      <c r="M8" s="28"/>
      <c r="N8" s="28"/>
      <c r="O8" s="28"/>
    </row>
    <row r="9" spans="1:15" s="34" customFormat="1" ht="54.75" customHeight="1" x14ac:dyDescent="0.25">
      <c r="A9" s="28"/>
      <c r="B9" s="64" t="s">
        <v>31</v>
      </c>
      <c r="C9" s="228" t="s">
        <v>32</v>
      </c>
      <c r="D9" s="228"/>
      <c r="E9" s="228"/>
      <c r="F9" s="228"/>
      <c r="G9" s="228"/>
      <c r="H9" s="167">
        <v>0</v>
      </c>
      <c r="I9" s="13" t="s">
        <v>33</v>
      </c>
      <c r="J9" s="29"/>
      <c r="K9" s="29"/>
      <c r="L9" s="29"/>
      <c r="M9" s="29"/>
      <c r="N9" s="29"/>
      <c r="O9" s="29"/>
    </row>
    <row r="10" spans="1:15" s="34" customFormat="1" ht="21.6" customHeight="1" thickBot="1" x14ac:dyDescent="0.3">
      <c r="A10" s="28"/>
      <c r="B10" s="65" t="s">
        <v>34</v>
      </c>
      <c r="C10" s="261" t="s">
        <v>91</v>
      </c>
      <c r="D10" s="261"/>
      <c r="E10" s="261"/>
      <c r="F10" s="261"/>
      <c r="G10" s="261"/>
      <c r="H10" s="168">
        <v>40</v>
      </c>
      <c r="I10" s="13"/>
      <c r="J10" s="29"/>
      <c r="K10" s="29"/>
      <c r="L10" s="29"/>
      <c r="M10" s="29"/>
      <c r="N10" s="29"/>
      <c r="O10" s="29"/>
    </row>
    <row r="11" spans="1:15" s="57" customFormat="1" ht="45.75" customHeight="1" thickBot="1" x14ac:dyDescent="0.3">
      <c r="A11" s="18"/>
      <c r="B11" s="18"/>
      <c r="C11" s="262" t="s">
        <v>95</v>
      </c>
      <c r="D11" s="263"/>
      <c r="E11" s="263"/>
      <c r="F11" s="263"/>
      <c r="G11" s="263"/>
      <c r="H11" s="169">
        <f>H8*(H9/H10)</f>
        <v>0</v>
      </c>
      <c r="I11" s="229" t="s">
        <v>62</v>
      </c>
      <c r="J11" s="229"/>
      <c r="K11" s="58"/>
      <c r="L11" s="58"/>
      <c r="M11" s="58"/>
      <c r="N11" s="58"/>
      <c r="O11" s="18"/>
    </row>
    <row r="12" spans="1:15" s="34" customFormat="1" ht="14.4" thickBot="1" x14ac:dyDescent="0.3">
      <c r="A12" s="28"/>
      <c r="B12" s="28"/>
      <c r="C12" s="28"/>
      <c r="D12" s="28"/>
      <c r="E12" s="28"/>
      <c r="F12" s="28"/>
      <c r="G12" s="28"/>
      <c r="H12" s="28"/>
      <c r="I12" s="11"/>
      <c r="J12" s="28"/>
      <c r="K12" s="28"/>
      <c r="L12" s="28"/>
      <c r="M12" s="28"/>
      <c r="N12" s="28"/>
      <c r="O12" s="28"/>
    </row>
    <row r="13" spans="1:15" s="34" customFormat="1" ht="41.4" customHeight="1" x14ac:dyDescent="0.25">
      <c r="B13" s="230" t="s">
        <v>35</v>
      </c>
      <c r="C13" s="231"/>
      <c r="D13" s="231"/>
      <c r="E13" s="231"/>
      <c r="F13" s="264" t="s">
        <v>83</v>
      </c>
      <c r="G13" s="264"/>
      <c r="H13" s="265"/>
      <c r="I13" s="29"/>
      <c r="J13" s="28"/>
      <c r="K13" s="28"/>
      <c r="L13" s="28"/>
      <c r="M13" s="28"/>
      <c r="N13" s="28"/>
      <c r="O13" s="28"/>
    </row>
    <row r="14" spans="1:15" s="34" customFormat="1" ht="43.2" x14ac:dyDescent="0.25">
      <c r="A14" s="30"/>
      <c r="B14" s="267" t="s">
        <v>36</v>
      </c>
      <c r="C14" s="268"/>
      <c r="D14" s="268"/>
      <c r="E14" s="268"/>
      <c r="F14" s="26" t="s">
        <v>37</v>
      </c>
      <c r="G14" s="26" t="s">
        <v>131</v>
      </c>
      <c r="H14" s="62" t="s">
        <v>38</v>
      </c>
      <c r="I14" s="13"/>
      <c r="J14" s="29"/>
      <c r="K14" s="29"/>
      <c r="L14" s="29"/>
      <c r="M14" s="29"/>
      <c r="N14" s="29"/>
      <c r="O14" s="28"/>
    </row>
    <row r="15" spans="1:15" s="34" customFormat="1" ht="61.5" customHeight="1" x14ac:dyDescent="0.25">
      <c r="A15" s="28"/>
      <c r="B15" s="61" t="s">
        <v>39</v>
      </c>
      <c r="C15" s="228" t="s">
        <v>96</v>
      </c>
      <c r="D15" s="228"/>
      <c r="E15" s="228"/>
      <c r="F15" s="31">
        <v>0</v>
      </c>
      <c r="G15" s="42">
        <v>1.2383999999999999</v>
      </c>
      <c r="H15" s="291">
        <f>F15*G15</f>
        <v>0</v>
      </c>
      <c r="I15" s="13"/>
      <c r="J15" s="29"/>
      <c r="K15" s="29"/>
      <c r="L15" s="29"/>
      <c r="M15" s="29"/>
      <c r="N15" s="29"/>
      <c r="O15" s="29"/>
    </row>
    <row r="16" spans="1:15" s="34" customFormat="1" ht="61.5" customHeight="1" x14ac:dyDescent="0.25">
      <c r="A16" s="28"/>
      <c r="B16" s="61" t="s">
        <v>40</v>
      </c>
      <c r="C16" s="228" t="s">
        <v>113</v>
      </c>
      <c r="D16" s="228"/>
      <c r="E16" s="228"/>
      <c r="F16" s="31">
        <v>0</v>
      </c>
      <c r="G16" s="42">
        <v>1.2059</v>
      </c>
      <c r="H16" s="291">
        <f t="shared" ref="H16:H25" si="0">F16*G16</f>
        <v>0</v>
      </c>
      <c r="I16" s="13"/>
      <c r="J16" s="29"/>
      <c r="K16" s="29"/>
      <c r="L16" s="29"/>
      <c r="M16" s="29"/>
      <c r="N16" s="29"/>
      <c r="O16" s="29"/>
    </row>
    <row r="17" spans="1:15" s="34" customFormat="1" ht="61.5" customHeight="1" x14ac:dyDescent="0.25">
      <c r="A17" s="28"/>
      <c r="B17" s="61" t="s">
        <v>41</v>
      </c>
      <c r="C17" s="228" t="s">
        <v>114</v>
      </c>
      <c r="D17" s="228"/>
      <c r="E17" s="228"/>
      <c r="F17" s="31">
        <v>0</v>
      </c>
      <c r="G17" s="42">
        <v>1.1705000000000001</v>
      </c>
      <c r="H17" s="291">
        <f t="shared" si="0"/>
        <v>0</v>
      </c>
      <c r="I17" s="13"/>
      <c r="J17" s="29"/>
      <c r="K17" s="29"/>
      <c r="L17" s="29"/>
      <c r="M17" s="29"/>
      <c r="N17" s="29"/>
      <c r="O17" s="29"/>
    </row>
    <row r="18" spans="1:15" s="34" customFormat="1" ht="61.5" customHeight="1" x14ac:dyDescent="0.25">
      <c r="A18" s="28"/>
      <c r="B18" s="61" t="s">
        <v>42</v>
      </c>
      <c r="C18" s="228" t="s">
        <v>97</v>
      </c>
      <c r="D18" s="228"/>
      <c r="E18" s="228"/>
      <c r="F18" s="31">
        <v>0</v>
      </c>
      <c r="G18" s="42">
        <v>1.1705000000000001</v>
      </c>
      <c r="H18" s="291">
        <f t="shared" si="0"/>
        <v>0</v>
      </c>
      <c r="I18" s="13"/>
      <c r="J18" s="29"/>
      <c r="K18" s="29"/>
      <c r="L18" s="29"/>
      <c r="M18" s="29"/>
      <c r="N18" s="29"/>
      <c r="O18" s="29"/>
    </row>
    <row r="19" spans="1:15" s="34" customFormat="1" ht="61.5" customHeight="1" x14ac:dyDescent="0.25">
      <c r="A19" s="28"/>
      <c r="B19" s="61" t="s">
        <v>43</v>
      </c>
      <c r="C19" s="228" t="s">
        <v>102</v>
      </c>
      <c r="D19" s="228"/>
      <c r="E19" s="228"/>
      <c r="F19" s="31">
        <v>0</v>
      </c>
      <c r="G19" s="42">
        <v>1.1496999999999999</v>
      </c>
      <c r="H19" s="291">
        <f t="shared" si="0"/>
        <v>0</v>
      </c>
      <c r="I19" s="13"/>
      <c r="J19" s="29"/>
      <c r="K19" s="29"/>
      <c r="L19" s="29"/>
      <c r="M19" s="29"/>
      <c r="N19" s="29"/>
      <c r="O19" s="29"/>
    </row>
    <row r="20" spans="1:15" s="34" customFormat="1" ht="61.5" customHeight="1" x14ac:dyDescent="0.25">
      <c r="A20" s="28"/>
      <c r="B20" s="61" t="s">
        <v>44</v>
      </c>
      <c r="C20" s="228" t="s">
        <v>98</v>
      </c>
      <c r="D20" s="228"/>
      <c r="E20" s="228"/>
      <c r="F20" s="31">
        <v>0</v>
      </c>
      <c r="G20" s="42">
        <v>1.1085</v>
      </c>
      <c r="H20" s="291">
        <f t="shared" si="0"/>
        <v>0</v>
      </c>
      <c r="I20" s="13"/>
      <c r="J20" s="29"/>
      <c r="K20" s="29"/>
      <c r="L20" s="29"/>
      <c r="M20" s="29"/>
      <c r="N20" s="29"/>
      <c r="O20" s="30"/>
    </row>
    <row r="21" spans="1:15" s="34" customFormat="1" ht="61.5" customHeight="1" x14ac:dyDescent="0.25">
      <c r="A21" s="28"/>
      <c r="B21" s="61" t="s">
        <v>45</v>
      </c>
      <c r="C21" s="228" t="s">
        <v>103</v>
      </c>
      <c r="D21" s="228"/>
      <c r="E21" s="228"/>
      <c r="F21" s="31">
        <v>0</v>
      </c>
      <c r="G21" s="42">
        <v>1.0782</v>
      </c>
      <c r="H21" s="291">
        <f t="shared" si="0"/>
        <v>0</v>
      </c>
      <c r="I21" s="13"/>
      <c r="J21" s="29"/>
      <c r="K21" s="29"/>
      <c r="L21" s="29"/>
      <c r="M21" s="29"/>
      <c r="N21" s="29"/>
      <c r="O21" s="30"/>
    </row>
    <row r="22" spans="1:15" s="34" customFormat="1" ht="61.5" customHeight="1" x14ac:dyDescent="0.25">
      <c r="A22" s="28"/>
      <c r="B22" s="61" t="s">
        <v>46</v>
      </c>
      <c r="C22" s="228" t="s">
        <v>104</v>
      </c>
      <c r="D22" s="228"/>
      <c r="E22" s="228"/>
      <c r="F22" s="31">
        <v>0</v>
      </c>
      <c r="G22" s="42">
        <v>1.0704</v>
      </c>
      <c r="H22" s="291">
        <f t="shared" si="0"/>
        <v>0</v>
      </c>
      <c r="I22" s="13"/>
      <c r="J22" s="29"/>
      <c r="K22" s="29"/>
      <c r="L22" s="29"/>
      <c r="M22" s="29"/>
      <c r="N22" s="29"/>
      <c r="O22" s="30"/>
    </row>
    <row r="23" spans="1:15" s="34" customFormat="1" ht="61.5" customHeight="1" x14ac:dyDescent="0.25">
      <c r="A23" s="28"/>
      <c r="B23" s="61" t="s">
        <v>47</v>
      </c>
      <c r="C23" s="228" t="s">
        <v>105</v>
      </c>
      <c r="D23" s="228"/>
      <c r="E23" s="228"/>
      <c r="F23" s="31">
        <v>0</v>
      </c>
      <c r="G23" s="42">
        <v>1.0704</v>
      </c>
      <c r="H23" s="291">
        <f t="shared" si="0"/>
        <v>0</v>
      </c>
      <c r="I23" s="13"/>
      <c r="J23" s="29"/>
      <c r="K23" s="29"/>
      <c r="L23" s="29"/>
      <c r="M23" s="29"/>
      <c r="N23" s="29"/>
      <c r="O23" s="30"/>
    </row>
    <row r="24" spans="1:15" s="34" customFormat="1" ht="61.5" customHeight="1" x14ac:dyDescent="0.25">
      <c r="A24" s="28"/>
      <c r="B24" s="61" t="s">
        <v>48</v>
      </c>
      <c r="C24" s="228" t="s">
        <v>106</v>
      </c>
      <c r="D24" s="228"/>
      <c r="E24" s="228"/>
      <c r="F24" s="31">
        <v>0</v>
      </c>
      <c r="G24" s="42">
        <v>1.0650999999999999</v>
      </c>
      <c r="H24" s="291">
        <f t="shared" si="0"/>
        <v>0</v>
      </c>
      <c r="I24" s="13"/>
      <c r="J24" s="29"/>
      <c r="K24" s="29"/>
      <c r="L24" s="29"/>
      <c r="M24" s="29"/>
      <c r="N24" s="29"/>
      <c r="O24" s="30"/>
    </row>
    <row r="25" spans="1:15" s="34" customFormat="1" ht="61.5" customHeight="1" x14ac:dyDescent="0.25">
      <c r="A25" s="28"/>
      <c r="B25" s="61" t="s">
        <v>49</v>
      </c>
      <c r="C25" s="228" t="s">
        <v>107</v>
      </c>
      <c r="D25" s="228"/>
      <c r="E25" s="228"/>
      <c r="F25" s="31">
        <v>0</v>
      </c>
      <c r="G25" s="42">
        <v>1.0569</v>
      </c>
      <c r="H25" s="291">
        <f t="shared" si="0"/>
        <v>0</v>
      </c>
      <c r="I25" s="13"/>
      <c r="J25" s="29"/>
      <c r="K25" s="29"/>
      <c r="L25" s="29"/>
      <c r="M25" s="29"/>
      <c r="N25" s="29"/>
      <c r="O25" s="30"/>
    </row>
    <row r="26" spans="1:15" s="34" customFormat="1" ht="61.5" customHeight="1" x14ac:dyDescent="0.25">
      <c r="A26" s="28"/>
      <c r="B26" s="61" t="s">
        <v>53</v>
      </c>
      <c r="C26" s="228" t="s">
        <v>108</v>
      </c>
      <c r="D26" s="228"/>
      <c r="E26" s="228"/>
      <c r="F26" s="31">
        <v>0</v>
      </c>
      <c r="G26" s="42">
        <v>1.0419</v>
      </c>
      <c r="H26" s="291">
        <f t="shared" ref="H26:H31" si="1">F26*G26</f>
        <v>0</v>
      </c>
      <c r="I26" s="13"/>
      <c r="J26" s="29"/>
      <c r="K26" s="29"/>
      <c r="L26" s="29"/>
      <c r="M26" s="29"/>
      <c r="N26" s="29"/>
      <c r="O26" s="30"/>
    </row>
    <row r="27" spans="1:15" s="34" customFormat="1" ht="61.5" customHeight="1" x14ac:dyDescent="0.25">
      <c r="A27" s="28"/>
      <c r="B27" s="61" t="s">
        <v>54</v>
      </c>
      <c r="C27" s="228" t="s">
        <v>109</v>
      </c>
      <c r="D27" s="228"/>
      <c r="E27" s="228"/>
      <c r="F27" s="31">
        <v>0</v>
      </c>
      <c r="G27" s="42">
        <v>1.0286</v>
      </c>
      <c r="H27" s="291">
        <f t="shared" si="1"/>
        <v>0</v>
      </c>
      <c r="I27" s="13"/>
      <c r="J27" s="29"/>
      <c r="K27" s="29"/>
      <c r="L27" s="29"/>
      <c r="M27" s="29"/>
      <c r="N27" s="29"/>
      <c r="O27" s="30"/>
    </row>
    <row r="28" spans="1:15" s="34" customFormat="1" ht="61.5" customHeight="1" x14ac:dyDescent="0.25">
      <c r="A28" s="28"/>
      <c r="B28" s="61" t="s">
        <v>55</v>
      </c>
      <c r="C28" s="228" t="s">
        <v>110</v>
      </c>
      <c r="D28" s="228"/>
      <c r="E28" s="228"/>
      <c r="F28" s="31">
        <v>0</v>
      </c>
      <c r="G28" s="42">
        <v>1.0213000000000001</v>
      </c>
      <c r="H28" s="291">
        <f t="shared" si="1"/>
        <v>0</v>
      </c>
      <c r="I28" s="13"/>
      <c r="J28" s="29"/>
      <c r="K28" s="29"/>
      <c r="L28" s="29"/>
      <c r="M28" s="29"/>
      <c r="N28" s="29"/>
      <c r="O28" s="30"/>
    </row>
    <row r="29" spans="1:15" s="34" customFormat="1" ht="61.5" customHeight="1" x14ac:dyDescent="0.25">
      <c r="A29" s="28"/>
      <c r="B29" s="61" t="s">
        <v>66</v>
      </c>
      <c r="C29" s="228" t="s">
        <v>111</v>
      </c>
      <c r="D29" s="228"/>
      <c r="E29" s="228"/>
      <c r="F29" s="31">
        <v>0</v>
      </c>
      <c r="G29" s="42">
        <v>1.0174000000000001</v>
      </c>
      <c r="H29" s="291">
        <f t="shared" si="1"/>
        <v>0</v>
      </c>
      <c r="I29" s="13"/>
      <c r="J29" s="29"/>
      <c r="K29" s="29"/>
      <c r="L29" s="29"/>
      <c r="M29" s="29"/>
      <c r="N29" s="29"/>
      <c r="O29" s="30"/>
    </row>
    <row r="30" spans="1:15" s="34" customFormat="1" ht="61.5" customHeight="1" x14ac:dyDescent="0.25">
      <c r="A30" s="28"/>
      <c r="B30" s="61" t="s">
        <v>88</v>
      </c>
      <c r="C30" s="228" t="s">
        <v>112</v>
      </c>
      <c r="D30" s="228"/>
      <c r="E30" s="228"/>
      <c r="F30" s="31">
        <v>0</v>
      </c>
      <c r="G30" s="42">
        <v>1</v>
      </c>
      <c r="H30" s="291">
        <f t="shared" si="1"/>
        <v>0</v>
      </c>
      <c r="I30" s="13"/>
      <c r="J30" s="29"/>
      <c r="K30" s="29"/>
      <c r="L30" s="29"/>
      <c r="M30" s="29"/>
      <c r="N30" s="29"/>
      <c r="O30" s="30"/>
    </row>
    <row r="31" spans="1:15" s="34" customFormat="1" ht="61.5" customHeight="1" x14ac:dyDescent="0.25">
      <c r="A31" s="28"/>
      <c r="B31" s="61" t="s">
        <v>89</v>
      </c>
      <c r="C31" s="228" t="s">
        <v>99</v>
      </c>
      <c r="D31" s="228"/>
      <c r="E31" s="228"/>
      <c r="F31" s="31">
        <v>0</v>
      </c>
      <c r="G31" s="42">
        <v>1</v>
      </c>
      <c r="H31" s="291">
        <f t="shared" si="1"/>
        <v>0</v>
      </c>
      <c r="I31" s="13"/>
      <c r="J31" s="29"/>
      <c r="K31" s="29"/>
      <c r="L31" s="29"/>
      <c r="M31" s="29"/>
      <c r="N31" s="29"/>
      <c r="O31" s="30"/>
    </row>
    <row r="32" spans="1:15" s="34" customFormat="1" ht="23.4" customHeight="1" x14ac:dyDescent="0.25">
      <c r="A32" s="28"/>
      <c r="B32" s="61"/>
      <c r="C32" s="228" t="s">
        <v>118</v>
      </c>
      <c r="D32" s="228"/>
      <c r="E32" s="228"/>
      <c r="F32" s="248"/>
      <c r="G32" s="248"/>
      <c r="H32" s="32">
        <f>SUM(H15:H31)</f>
        <v>0</v>
      </c>
      <c r="I32" s="11"/>
      <c r="J32" s="28"/>
      <c r="K32" s="28"/>
      <c r="L32" s="28"/>
      <c r="M32" s="28"/>
      <c r="N32" s="28"/>
      <c r="O32" s="28"/>
    </row>
    <row r="33" spans="1:15" s="34" customFormat="1" ht="105" customHeight="1" x14ac:dyDescent="0.25">
      <c r="A33" s="28"/>
      <c r="B33" s="61"/>
      <c r="C33" s="228" t="s">
        <v>115</v>
      </c>
      <c r="D33" s="228"/>
      <c r="E33" s="228"/>
      <c r="F33" s="33">
        <v>17</v>
      </c>
      <c r="G33" s="26"/>
      <c r="H33" s="62"/>
      <c r="I33" s="232" t="s">
        <v>126</v>
      </c>
      <c r="J33" s="232"/>
      <c r="K33" s="29"/>
      <c r="L33" s="29"/>
      <c r="M33" s="29"/>
      <c r="N33" s="29"/>
      <c r="O33" s="29"/>
    </row>
    <row r="34" spans="1:15" s="34" customFormat="1" ht="72" customHeight="1" x14ac:dyDescent="0.25">
      <c r="A34" s="28"/>
      <c r="B34" s="61"/>
      <c r="C34" s="269" t="s">
        <v>92</v>
      </c>
      <c r="D34" s="269"/>
      <c r="E34" s="269"/>
      <c r="F34" s="60">
        <f>F33</f>
        <v>17</v>
      </c>
      <c r="G34" s="26"/>
      <c r="H34" s="62"/>
      <c r="I34" s="232" t="s">
        <v>116</v>
      </c>
      <c r="J34" s="232"/>
      <c r="K34" s="29"/>
      <c r="L34" s="29"/>
      <c r="M34" s="29"/>
      <c r="N34" s="29"/>
      <c r="O34" s="29"/>
    </row>
    <row r="35" spans="1:15" s="34" customFormat="1" ht="36.6" customHeight="1" thickBot="1" x14ac:dyDescent="0.3">
      <c r="A35" s="28"/>
      <c r="B35" s="63"/>
      <c r="C35" s="235" t="s">
        <v>68</v>
      </c>
      <c r="D35" s="235"/>
      <c r="E35" s="235"/>
      <c r="F35" s="249"/>
      <c r="G35" s="249"/>
      <c r="H35" s="292">
        <f>H32/(F33*14)</f>
        <v>0</v>
      </c>
      <c r="I35" s="15"/>
      <c r="K35" s="29"/>
      <c r="O35" s="28"/>
    </row>
    <row r="36" spans="1:15" s="57" customFormat="1" ht="36.75" customHeight="1" thickBot="1" x14ac:dyDescent="0.3">
      <c r="A36" s="18"/>
      <c r="B36" s="18"/>
      <c r="C36" s="236" t="s">
        <v>67</v>
      </c>
      <c r="D36" s="237"/>
      <c r="E36" s="238"/>
      <c r="F36" s="59"/>
      <c r="G36" s="59"/>
      <c r="H36" s="293">
        <f>H35*F34*0.02</f>
        <v>0</v>
      </c>
      <c r="I36" s="233" t="s">
        <v>90</v>
      </c>
      <c r="J36" s="234"/>
      <c r="K36" s="29"/>
      <c r="L36" s="7"/>
      <c r="M36" s="7"/>
      <c r="N36" s="7"/>
      <c r="O36" s="18"/>
    </row>
    <row r="37" spans="1:15" ht="13.8" x14ac:dyDescent="0.25">
      <c r="A37" s="11"/>
      <c r="B37" s="11"/>
      <c r="C37" s="11"/>
      <c r="D37" s="11"/>
      <c r="E37" s="11"/>
      <c r="F37" s="11"/>
      <c r="G37" s="11"/>
      <c r="H37" s="11"/>
      <c r="I37" s="11"/>
      <c r="J37" s="11"/>
      <c r="K37" s="29"/>
      <c r="L37" s="11"/>
      <c r="M37" s="11"/>
      <c r="N37" s="11"/>
      <c r="O37" s="11"/>
    </row>
    <row r="38" spans="1:15" ht="25.8" thickBot="1" x14ac:dyDescent="0.3">
      <c r="A38" s="271" t="s">
        <v>50</v>
      </c>
      <c r="B38" s="271"/>
      <c r="C38" s="271"/>
      <c r="D38" s="271"/>
      <c r="E38" s="271"/>
      <c r="F38" s="11"/>
      <c r="G38" s="11"/>
      <c r="H38" s="11"/>
      <c r="I38" s="11"/>
      <c r="J38" s="11"/>
      <c r="K38" s="29"/>
      <c r="L38" s="11"/>
      <c r="M38" s="11"/>
      <c r="N38" s="11"/>
      <c r="O38" s="11"/>
    </row>
    <row r="39" spans="1:15" s="34" customFormat="1" ht="168.75" customHeight="1" thickBot="1" x14ac:dyDescent="0.3">
      <c r="A39" s="28"/>
      <c r="B39" s="30" t="s">
        <v>51</v>
      </c>
      <c r="C39" s="273" t="s">
        <v>119</v>
      </c>
      <c r="D39" s="274"/>
      <c r="E39" s="274"/>
      <c r="F39" s="274"/>
      <c r="G39" s="275"/>
      <c r="H39" s="294">
        <f>H11+H36</f>
        <v>0</v>
      </c>
      <c r="I39" s="246" t="s">
        <v>101</v>
      </c>
      <c r="J39" s="247"/>
      <c r="K39" s="41"/>
      <c r="L39" s="41"/>
      <c r="M39" s="41"/>
      <c r="N39" s="41"/>
      <c r="O39" s="28"/>
    </row>
    <row r="40" spans="1:15" x14ac:dyDescent="0.25">
      <c r="A40" s="11"/>
      <c r="B40" s="11"/>
      <c r="C40" s="11"/>
      <c r="D40" s="11"/>
      <c r="E40" s="11"/>
      <c r="F40" s="11"/>
      <c r="G40" s="11"/>
      <c r="H40" s="11"/>
      <c r="I40" s="11"/>
      <c r="J40" s="11"/>
      <c r="K40" s="11"/>
      <c r="L40" s="11"/>
      <c r="M40" s="11"/>
      <c r="N40" s="11"/>
      <c r="O40" s="11"/>
    </row>
    <row r="41" spans="1:15" ht="39.6" customHeight="1" x14ac:dyDescent="0.25">
      <c r="A41" s="272" t="s">
        <v>151</v>
      </c>
      <c r="B41" s="251"/>
      <c r="C41" s="251"/>
      <c r="D41" s="251"/>
      <c r="E41" s="251"/>
      <c r="F41" s="251"/>
      <c r="G41" s="252"/>
      <c r="H41" s="95"/>
      <c r="I41" s="12"/>
      <c r="J41" s="11"/>
    </row>
    <row r="42" spans="1:15" ht="35.4" customHeight="1" x14ac:dyDescent="0.25">
      <c r="A42" s="250" t="s">
        <v>70</v>
      </c>
      <c r="B42" s="251"/>
      <c r="C42" s="251"/>
      <c r="D42" s="251"/>
      <c r="E42" s="251"/>
      <c r="F42" s="251"/>
      <c r="G42" s="252"/>
      <c r="H42" s="295">
        <f>IF((H9+F34-40)&gt;0,H9+F34-40,0)</f>
        <v>0</v>
      </c>
      <c r="I42" s="12"/>
      <c r="J42" s="11"/>
    </row>
    <row r="43" spans="1:15" ht="36.6" customHeight="1" x14ac:dyDescent="0.25">
      <c r="A43" s="250" t="s">
        <v>84</v>
      </c>
      <c r="B43" s="251"/>
      <c r="C43" s="251"/>
      <c r="D43" s="251"/>
      <c r="E43" s="251"/>
      <c r="F43" s="251"/>
      <c r="G43" s="252"/>
      <c r="H43" s="296">
        <f>(66+7/12)-(H42*4/12)</f>
        <v>66.583333333333329</v>
      </c>
      <c r="I43" s="12"/>
      <c r="J43" s="11"/>
    </row>
    <row r="44" spans="1:15" ht="15" x14ac:dyDescent="0.25">
      <c r="A44" s="82"/>
      <c r="B44" s="82"/>
      <c r="C44" s="82"/>
      <c r="D44" s="82"/>
      <c r="E44" s="82"/>
      <c r="F44" s="82"/>
      <c r="G44" s="82"/>
      <c r="H44" s="82"/>
      <c r="I44" s="11"/>
      <c r="J44" s="11"/>
      <c r="K44" s="11"/>
      <c r="L44" s="11"/>
      <c r="M44" s="11"/>
      <c r="N44" s="11"/>
      <c r="O44" s="11"/>
    </row>
    <row r="45" spans="1:15" ht="24.6" customHeight="1" x14ac:dyDescent="0.25">
      <c r="A45" s="191" t="s">
        <v>79</v>
      </c>
      <c r="B45" s="191"/>
      <c r="C45" s="191"/>
      <c r="D45" s="191"/>
      <c r="E45" s="191"/>
      <c r="F45" s="191"/>
      <c r="G45" s="191"/>
      <c r="H45" s="191"/>
      <c r="I45" s="13"/>
      <c r="J45" s="12"/>
      <c r="K45" s="11"/>
    </row>
    <row r="46" spans="1:15" ht="9.6" customHeight="1" thickBot="1" x14ac:dyDescent="0.3">
      <c r="A46" s="79"/>
      <c r="B46" s="79"/>
      <c r="C46" s="79"/>
      <c r="D46" s="79"/>
      <c r="E46" s="79"/>
      <c r="F46" s="79"/>
      <c r="G46" s="79"/>
      <c r="H46" s="79"/>
      <c r="I46" s="12"/>
      <c r="J46" s="12"/>
      <c r="K46" s="11"/>
    </row>
    <row r="47" spans="1:15" ht="57.75" customHeight="1" thickBot="1" x14ac:dyDescent="0.3">
      <c r="A47" s="254" t="s">
        <v>152</v>
      </c>
      <c r="B47" s="188"/>
      <c r="C47" s="188"/>
      <c r="D47" s="188"/>
      <c r="E47" s="188"/>
      <c r="F47" s="188"/>
      <c r="G47" s="188"/>
      <c r="H47" s="297">
        <f>IF(H41&gt;=H43,0,((H43-H41)*6%))</f>
        <v>3.9949999999999997</v>
      </c>
      <c r="I47" s="12"/>
      <c r="J47" s="11"/>
    </row>
    <row r="48" spans="1:15" s="34" customFormat="1" ht="57.75" customHeight="1" thickBot="1" x14ac:dyDescent="0.3">
      <c r="A48" s="255" t="s">
        <v>100</v>
      </c>
      <c r="B48" s="256"/>
      <c r="C48" s="256"/>
      <c r="D48" s="256"/>
      <c r="E48" s="256"/>
      <c r="F48" s="256"/>
      <c r="G48" s="256"/>
      <c r="H48" s="298">
        <f>H39*(1-H47)</f>
        <v>0</v>
      </c>
      <c r="I48" s="30"/>
      <c r="J48" s="28"/>
    </row>
    <row r="49" spans="1:15" ht="9" customHeight="1" thickBot="1" x14ac:dyDescent="0.3">
      <c r="A49" s="83"/>
      <c r="B49" s="83"/>
      <c r="C49" s="83"/>
      <c r="D49" s="83"/>
      <c r="E49" s="83"/>
      <c r="F49" s="83"/>
      <c r="G49" s="83"/>
      <c r="H49" s="98"/>
      <c r="I49" s="12"/>
      <c r="J49" s="11"/>
    </row>
    <row r="50" spans="1:15" ht="47.25" customHeight="1" thickBot="1" x14ac:dyDescent="0.3">
      <c r="A50" s="254" t="s">
        <v>153</v>
      </c>
      <c r="B50" s="188"/>
      <c r="C50" s="188"/>
      <c r="D50" s="188"/>
      <c r="E50" s="188"/>
      <c r="F50" s="188"/>
      <c r="G50" s="188"/>
      <c r="H50" s="299">
        <f>(100%-85.94%)</f>
        <v>0.14060000000000006</v>
      </c>
      <c r="I50" s="171"/>
      <c r="J50" s="11"/>
    </row>
    <row r="51" spans="1:15" s="34" customFormat="1" ht="36" customHeight="1" thickBot="1" x14ac:dyDescent="0.3">
      <c r="A51" s="255" t="s">
        <v>77</v>
      </c>
      <c r="B51" s="256"/>
      <c r="C51" s="256"/>
      <c r="D51" s="256"/>
      <c r="E51" s="256"/>
      <c r="F51" s="256"/>
      <c r="G51" s="256"/>
      <c r="H51" s="99">
        <f>H48*(1-H50)</f>
        <v>0</v>
      </c>
      <c r="I51" s="28"/>
      <c r="J51" s="43"/>
      <c r="K51" s="44"/>
      <c r="L51" s="44"/>
      <c r="M51" s="44"/>
    </row>
    <row r="52" spans="1:15" x14ac:dyDescent="0.25">
      <c r="A52" s="12"/>
      <c r="B52" s="12"/>
      <c r="C52" s="12"/>
      <c r="D52" s="12"/>
      <c r="E52" s="12"/>
      <c r="F52" s="12"/>
      <c r="G52" s="12"/>
      <c r="H52" s="12"/>
      <c r="I52" s="40"/>
      <c r="J52" s="11"/>
      <c r="K52" s="45"/>
      <c r="L52" s="46"/>
      <c r="M52" s="46"/>
      <c r="N52" s="46"/>
    </row>
    <row r="53" spans="1:15" s="47" customFormat="1" ht="36.75" customHeight="1" x14ac:dyDescent="0.25">
      <c r="A53" s="276" t="s">
        <v>65</v>
      </c>
      <c r="B53" s="276"/>
      <c r="C53" s="276"/>
      <c r="D53" s="276"/>
      <c r="E53" s="276"/>
      <c r="F53" s="276"/>
      <c r="G53" s="276"/>
      <c r="H53" s="276"/>
      <c r="I53" s="25"/>
      <c r="J53" s="25"/>
      <c r="K53" s="25"/>
      <c r="L53" s="25"/>
      <c r="M53" s="25"/>
      <c r="N53" s="25"/>
    </row>
    <row r="55" spans="1:15" ht="21" customHeight="1" x14ac:dyDescent="0.25">
      <c r="B55" s="253" t="s">
        <v>86</v>
      </c>
      <c r="C55" s="253"/>
      <c r="D55" s="253"/>
      <c r="E55" s="253"/>
      <c r="F55" s="253"/>
      <c r="G55" s="253"/>
      <c r="H55" s="253"/>
    </row>
    <row r="56" spans="1:15" ht="15.6" customHeight="1" x14ac:dyDescent="0.25">
      <c r="B56" s="12"/>
      <c r="C56" s="12"/>
      <c r="D56" s="12"/>
      <c r="E56" s="12"/>
      <c r="F56" s="12"/>
      <c r="G56" s="12"/>
      <c r="H56" s="12"/>
    </row>
    <row r="57" spans="1:15" ht="31.2" customHeight="1" x14ac:dyDescent="0.25">
      <c r="B57" s="270" t="s">
        <v>87</v>
      </c>
      <c r="C57" s="270"/>
      <c r="D57" s="270"/>
      <c r="E57" s="270"/>
      <c r="F57" s="270"/>
      <c r="G57" s="270"/>
      <c r="H57" s="270"/>
      <c r="K57" s="11"/>
    </row>
    <row r="58" spans="1:15" ht="19.95" customHeight="1" x14ac:dyDescent="0.25">
      <c r="B58" s="11"/>
      <c r="C58" s="35"/>
      <c r="D58" s="35"/>
      <c r="E58" s="35"/>
      <c r="F58" s="35"/>
      <c r="G58" s="170" t="s">
        <v>73</v>
      </c>
      <c r="H58" s="170" t="s">
        <v>74</v>
      </c>
      <c r="J58" s="11"/>
    </row>
    <row r="59" spans="1:15" ht="45.75" customHeight="1" x14ac:dyDescent="0.25">
      <c r="B59" s="11"/>
      <c r="C59" s="250" t="s">
        <v>75</v>
      </c>
      <c r="D59" s="251"/>
      <c r="E59" s="251"/>
      <c r="F59" s="252"/>
      <c r="G59" s="300">
        <v>0</v>
      </c>
      <c r="H59" s="302">
        <v>1000</v>
      </c>
      <c r="J59" s="48"/>
    </row>
    <row r="60" spans="1:15" ht="18" customHeight="1" x14ac:dyDescent="0.25">
      <c r="B60" s="11"/>
      <c r="C60" s="250" t="s">
        <v>125</v>
      </c>
      <c r="D60" s="251"/>
      <c r="E60" s="251"/>
      <c r="F60" s="252"/>
      <c r="G60" s="301">
        <v>3.5000000000000003E-2</v>
      </c>
      <c r="H60" s="36"/>
      <c r="J60" s="48"/>
    </row>
    <row r="61" spans="1:15" ht="23.4" x14ac:dyDescent="0.25">
      <c r="B61" s="11"/>
      <c r="C61" s="257" t="s">
        <v>78</v>
      </c>
      <c r="D61" s="258"/>
      <c r="E61" s="258"/>
      <c r="F61" s="258"/>
      <c r="G61" s="259"/>
      <c r="H61" s="303">
        <f>(H59*(1-(G59+G60)))</f>
        <v>965</v>
      </c>
      <c r="J61" s="48"/>
    </row>
    <row r="62" spans="1:15" ht="13.2" customHeight="1" x14ac:dyDescent="0.25">
      <c r="B62" s="25"/>
      <c r="C62" s="25"/>
      <c r="D62" s="25"/>
      <c r="E62" s="25"/>
      <c r="F62" s="25"/>
      <c r="G62" s="25"/>
      <c r="H62" s="25"/>
      <c r="I62" s="25"/>
      <c r="J62" s="25"/>
      <c r="K62" s="25"/>
      <c r="L62" s="25"/>
      <c r="M62" s="25"/>
      <c r="N62" s="25"/>
      <c r="O62" s="25"/>
    </row>
    <row r="63" spans="1:15" ht="13.95" customHeight="1" x14ac:dyDescent="0.25">
      <c r="C63" s="260" t="s">
        <v>93</v>
      </c>
      <c r="D63" s="260"/>
      <c r="E63" s="260"/>
      <c r="F63" s="260"/>
    </row>
    <row r="64" spans="1:15" ht="13.2" customHeight="1" x14ac:dyDescent="0.25">
      <c r="C64" s="49" t="s">
        <v>56</v>
      </c>
      <c r="D64" s="50"/>
      <c r="E64" s="50"/>
      <c r="F64" s="50"/>
    </row>
    <row r="65" spans="3:8" x14ac:dyDescent="0.25">
      <c r="C65" s="211" t="s">
        <v>57</v>
      </c>
      <c r="D65" s="212"/>
      <c r="E65" s="217" t="s">
        <v>58</v>
      </c>
      <c r="F65" s="217" t="s">
        <v>59</v>
      </c>
    </row>
    <row r="66" spans="3:8" x14ac:dyDescent="0.25">
      <c r="C66" s="213"/>
      <c r="D66" s="214"/>
      <c r="E66" s="218"/>
      <c r="F66" s="220"/>
      <c r="H66" s="191" t="s">
        <v>21</v>
      </c>
    </row>
    <row r="67" spans="3:8" x14ac:dyDescent="0.25">
      <c r="C67" s="215"/>
      <c r="D67" s="216"/>
      <c r="E67" s="219"/>
      <c r="F67" s="221"/>
      <c r="H67" s="191"/>
    </row>
    <row r="68" spans="3:8" x14ac:dyDescent="0.25">
      <c r="C68" s="51" t="s">
        <v>60</v>
      </c>
      <c r="D68" s="52">
        <v>720</v>
      </c>
      <c r="E68" s="53">
        <v>0</v>
      </c>
      <c r="F68" s="53">
        <v>0</v>
      </c>
      <c r="H68" s="191"/>
    </row>
    <row r="69" spans="3:8" x14ac:dyDescent="0.25">
      <c r="C69" s="51" t="s">
        <v>60</v>
      </c>
      <c r="D69" s="52">
        <v>783</v>
      </c>
      <c r="E69" s="53">
        <v>0.04</v>
      </c>
      <c r="F69" s="53">
        <v>8.9999999999999993E-3</v>
      </c>
      <c r="H69" s="191"/>
    </row>
    <row r="70" spans="3:8" x14ac:dyDescent="0.25">
      <c r="C70" s="51" t="s">
        <v>60</v>
      </c>
      <c r="D70" s="52">
        <v>859</v>
      </c>
      <c r="E70" s="53">
        <v>5.8000000000000003E-2</v>
      </c>
      <c r="F70" s="53">
        <v>2.8000000000000001E-2</v>
      </c>
      <c r="H70" s="191"/>
    </row>
    <row r="71" spans="3:8" x14ac:dyDescent="0.25">
      <c r="C71" s="51" t="s">
        <v>60</v>
      </c>
      <c r="D71" s="52">
        <v>934</v>
      </c>
      <c r="E71" s="53">
        <v>8.1000000000000003E-2</v>
      </c>
      <c r="F71" s="53">
        <v>5.1999999999999998E-2</v>
      </c>
      <c r="H71" s="191"/>
    </row>
    <row r="72" spans="3:8" x14ac:dyDescent="0.25">
      <c r="C72" s="51" t="s">
        <v>60</v>
      </c>
      <c r="D72" s="52">
        <v>998</v>
      </c>
      <c r="E72" s="53">
        <v>0.09</v>
      </c>
      <c r="F72" s="53">
        <v>5.1999999999999998E-2</v>
      </c>
      <c r="H72" s="191"/>
    </row>
    <row r="73" spans="3:8" x14ac:dyDescent="0.25">
      <c r="C73" s="51" t="s">
        <v>60</v>
      </c>
      <c r="D73" s="52">
        <v>1071</v>
      </c>
      <c r="E73" s="53">
        <v>9.8000000000000004E-2</v>
      </c>
      <c r="F73" s="53">
        <v>5.6000000000000001E-2</v>
      </c>
      <c r="H73" s="191"/>
    </row>
    <row r="74" spans="3:8" x14ac:dyDescent="0.25">
      <c r="C74" s="51" t="s">
        <v>60</v>
      </c>
      <c r="D74" s="52">
        <v>1099</v>
      </c>
      <c r="E74" s="53">
        <v>0.107</v>
      </c>
      <c r="F74" s="53">
        <v>0.06</v>
      </c>
      <c r="H74" s="191"/>
    </row>
    <row r="75" spans="3:8" x14ac:dyDescent="0.25">
      <c r="C75" s="51" t="s">
        <v>60</v>
      </c>
      <c r="D75" s="52">
        <v>1170</v>
      </c>
      <c r="E75" s="53">
        <v>0.11799999999999999</v>
      </c>
      <c r="F75" s="53">
        <v>8.5000000000000006E-2</v>
      </c>
      <c r="H75" s="191"/>
    </row>
    <row r="76" spans="3:8" x14ac:dyDescent="0.25">
      <c r="C76" s="51" t="s">
        <v>60</v>
      </c>
      <c r="D76" s="52">
        <v>1239</v>
      </c>
      <c r="E76" s="53">
        <v>0.128</v>
      </c>
      <c r="F76" s="53">
        <v>8.5000000000000006E-2</v>
      </c>
      <c r="H76" s="191"/>
    </row>
    <row r="77" spans="3:8" x14ac:dyDescent="0.25">
      <c r="C77" s="51" t="s">
        <v>60</v>
      </c>
      <c r="D77" s="52">
        <v>1337</v>
      </c>
      <c r="E77" s="53">
        <v>0.13800000000000001</v>
      </c>
      <c r="F77" s="53">
        <v>9.5000000000000001E-2</v>
      </c>
      <c r="H77" s="191"/>
    </row>
    <row r="78" spans="3:8" x14ac:dyDescent="0.25">
      <c r="C78" s="51" t="s">
        <v>60</v>
      </c>
      <c r="D78" s="52">
        <v>1438</v>
      </c>
      <c r="E78" s="53">
        <v>0.14899999999999999</v>
      </c>
      <c r="F78" s="53">
        <v>0.105</v>
      </c>
    </row>
    <row r="79" spans="3:8" x14ac:dyDescent="0.25">
      <c r="C79" s="51" t="s">
        <v>60</v>
      </c>
      <c r="D79" s="52">
        <v>1566</v>
      </c>
      <c r="E79" s="53">
        <v>0.159</v>
      </c>
      <c r="F79" s="53">
        <v>0.115</v>
      </c>
    </row>
    <row r="80" spans="3:8" x14ac:dyDescent="0.25">
      <c r="C80" s="51" t="s">
        <v>60</v>
      </c>
      <c r="D80" s="52">
        <v>1696</v>
      </c>
      <c r="E80" s="53">
        <v>0.16900000000000001</v>
      </c>
      <c r="F80" s="53">
        <v>0.13</v>
      </c>
    </row>
    <row r="81" spans="3:6" x14ac:dyDescent="0.25">
      <c r="C81" s="51" t="s">
        <v>60</v>
      </c>
      <c r="D81" s="52">
        <v>1775</v>
      </c>
      <c r="E81" s="53">
        <v>0.17499999999999999</v>
      </c>
      <c r="F81" s="53">
        <v>0.14000000000000001</v>
      </c>
    </row>
    <row r="82" spans="3:6" x14ac:dyDescent="0.25">
      <c r="C82" s="51" t="s">
        <v>60</v>
      </c>
      <c r="D82" s="52">
        <v>1874</v>
      </c>
      <c r="E82" s="53">
        <v>0.17899999999999999</v>
      </c>
      <c r="F82" s="53">
        <v>0.14499999999999999</v>
      </c>
    </row>
    <row r="83" spans="3:6" x14ac:dyDescent="0.25">
      <c r="C83" s="51" t="s">
        <v>60</v>
      </c>
      <c r="D83" s="52">
        <v>1973</v>
      </c>
      <c r="E83" s="53">
        <v>0.19900000000000001</v>
      </c>
      <c r="F83" s="53">
        <v>0.155</v>
      </c>
    </row>
    <row r="84" spans="3:6" x14ac:dyDescent="0.25">
      <c r="C84" s="51" t="s">
        <v>60</v>
      </c>
      <c r="D84" s="52">
        <v>2093</v>
      </c>
      <c r="E84" s="53">
        <v>0.20799999999999999</v>
      </c>
      <c r="F84" s="53">
        <v>0.16400000000000001</v>
      </c>
    </row>
    <row r="85" spans="3:6" x14ac:dyDescent="0.25">
      <c r="C85" s="51" t="s">
        <v>60</v>
      </c>
      <c r="D85" s="52">
        <v>2223</v>
      </c>
      <c r="E85" s="53">
        <v>0.223</v>
      </c>
      <c r="F85" s="53">
        <v>0.17499999999999999</v>
      </c>
    </row>
    <row r="86" spans="3:6" x14ac:dyDescent="0.25">
      <c r="C86" s="51" t="s">
        <v>60</v>
      </c>
      <c r="D86" s="52">
        <v>2371</v>
      </c>
      <c r="E86" s="53">
        <v>0.23300000000000001</v>
      </c>
      <c r="F86" s="53">
        <v>0.17499999999999999</v>
      </c>
    </row>
    <row r="87" spans="3:6" x14ac:dyDescent="0.25">
      <c r="C87" s="51" t="s">
        <v>60</v>
      </c>
      <c r="D87" s="52">
        <v>2502</v>
      </c>
      <c r="E87" s="53">
        <v>0.23899999999999999</v>
      </c>
      <c r="F87" s="53">
        <v>0.185</v>
      </c>
    </row>
    <row r="88" spans="3:6" x14ac:dyDescent="0.25">
      <c r="C88" s="51" t="s">
        <v>60</v>
      </c>
      <c r="D88" s="52">
        <v>2579</v>
      </c>
      <c r="E88" s="53">
        <v>0.254</v>
      </c>
      <c r="F88" s="53">
        <v>0.185</v>
      </c>
    </row>
    <row r="89" spans="3:6" x14ac:dyDescent="0.25">
      <c r="C89" s="51" t="s">
        <v>60</v>
      </c>
      <c r="D89" s="52">
        <v>2719</v>
      </c>
      <c r="E89" s="53">
        <v>0.26400000000000001</v>
      </c>
      <c r="F89" s="53">
        <v>0.19500000000000001</v>
      </c>
    </row>
    <row r="90" spans="3:6" x14ac:dyDescent="0.25">
      <c r="C90" s="51" t="s">
        <v>60</v>
      </c>
      <c r="D90" s="52">
        <v>2884</v>
      </c>
      <c r="E90" s="53">
        <v>0.27400000000000002</v>
      </c>
      <c r="F90" s="53">
        <v>0.21</v>
      </c>
    </row>
    <row r="91" spans="3:6" x14ac:dyDescent="0.25">
      <c r="C91" s="51" t="s">
        <v>60</v>
      </c>
      <c r="D91" s="52">
        <v>3076</v>
      </c>
      <c r="E91" s="53">
        <v>0.28599999999999998</v>
      </c>
      <c r="F91" s="53">
        <v>0.22700000000000001</v>
      </c>
    </row>
    <row r="92" spans="3:6" x14ac:dyDescent="0.25">
      <c r="C92" s="51" t="s">
        <v>60</v>
      </c>
      <c r="D92" s="52">
        <v>3224</v>
      </c>
      <c r="E92" s="53">
        <v>0.30299999999999999</v>
      </c>
      <c r="F92" s="53">
        <v>0.23899999999999999</v>
      </c>
    </row>
    <row r="93" spans="3:6" x14ac:dyDescent="0.25">
      <c r="C93" s="51" t="s">
        <v>60</v>
      </c>
      <c r="D93" s="52">
        <v>3426</v>
      </c>
      <c r="E93" s="53">
        <v>0.313</v>
      </c>
      <c r="F93" s="53">
        <v>0.249</v>
      </c>
    </row>
    <row r="94" spans="3:6" x14ac:dyDescent="0.25">
      <c r="C94" s="51" t="s">
        <v>60</v>
      </c>
      <c r="D94" s="52">
        <v>3655</v>
      </c>
      <c r="E94" s="53">
        <v>0.32300000000000001</v>
      </c>
      <c r="F94" s="53">
        <v>0.26900000000000002</v>
      </c>
    </row>
    <row r="95" spans="3:6" x14ac:dyDescent="0.25">
      <c r="C95" s="51" t="s">
        <v>60</v>
      </c>
      <c r="D95" s="52">
        <v>3915</v>
      </c>
      <c r="E95" s="53">
        <v>0.32800000000000001</v>
      </c>
      <c r="F95" s="53">
        <v>0.27400000000000002</v>
      </c>
    </row>
    <row r="96" spans="3:6" x14ac:dyDescent="0.25">
      <c r="C96" s="51" t="s">
        <v>60</v>
      </c>
      <c r="D96" s="52">
        <v>4184</v>
      </c>
      <c r="E96" s="53">
        <v>0.33300000000000002</v>
      </c>
      <c r="F96" s="53">
        <v>0.27400000000000002</v>
      </c>
    </row>
    <row r="97" spans="3:6" x14ac:dyDescent="0.25">
      <c r="C97" s="51" t="s">
        <v>60</v>
      </c>
      <c r="D97" s="52">
        <v>4433</v>
      </c>
      <c r="E97" s="53">
        <v>0.33800000000000002</v>
      </c>
      <c r="F97" s="53">
        <v>0.27400000000000002</v>
      </c>
    </row>
    <row r="98" spans="3:6" x14ac:dyDescent="0.25">
      <c r="C98" s="51" t="s">
        <v>60</v>
      </c>
      <c r="D98" s="52">
        <v>4681</v>
      </c>
      <c r="E98" s="53">
        <v>0.34799999999999998</v>
      </c>
      <c r="F98" s="53">
        <v>0.28399999999999997</v>
      </c>
    </row>
    <row r="99" spans="3:6" x14ac:dyDescent="0.25">
      <c r="C99" s="51" t="s">
        <v>60</v>
      </c>
      <c r="D99" s="52">
        <v>4968</v>
      </c>
      <c r="E99" s="53">
        <v>0.36299999999999999</v>
      </c>
      <c r="F99" s="53">
        <v>0.29899999999999999</v>
      </c>
    </row>
    <row r="100" spans="3:6" x14ac:dyDescent="0.25">
      <c r="C100" s="51" t="s">
        <v>60</v>
      </c>
      <c r="D100" s="52">
        <v>5381</v>
      </c>
      <c r="E100" s="53">
        <v>0.373</v>
      </c>
      <c r="F100" s="53">
        <v>0.308</v>
      </c>
    </row>
    <row r="101" spans="3:6" x14ac:dyDescent="0.25">
      <c r="C101" s="51" t="s">
        <v>60</v>
      </c>
      <c r="D101" s="52">
        <v>7265</v>
      </c>
      <c r="E101" s="53">
        <v>0.38300000000000001</v>
      </c>
      <c r="F101" s="53">
        <v>0.318</v>
      </c>
    </row>
    <row r="102" spans="3:6" x14ac:dyDescent="0.25">
      <c r="C102" s="51" t="s">
        <v>60</v>
      </c>
      <c r="D102" s="52">
        <v>7587</v>
      </c>
      <c r="E102" s="53">
        <v>0.39300000000000002</v>
      </c>
      <c r="F102" s="53">
        <v>0.32800000000000001</v>
      </c>
    </row>
    <row r="103" spans="3:6" x14ac:dyDescent="0.25">
      <c r="C103" s="51" t="s">
        <v>60</v>
      </c>
      <c r="D103" s="52">
        <v>8725</v>
      </c>
      <c r="E103" s="53">
        <v>0.39300000000000002</v>
      </c>
      <c r="F103" s="53">
        <v>0.33800000000000002</v>
      </c>
    </row>
    <row r="104" spans="3:6" x14ac:dyDescent="0.25">
      <c r="C104" s="54" t="s">
        <v>61</v>
      </c>
      <c r="D104" s="55">
        <v>8725</v>
      </c>
      <c r="E104" s="56">
        <v>0.39800000000000002</v>
      </c>
      <c r="F104" s="56">
        <v>0.34300000000000003</v>
      </c>
    </row>
  </sheetData>
  <mergeCells count="65">
    <mergeCell ref="F65:F67"/>
    <mergeCell ref="C32:E32"/>
    <mergeCell ref="C33:E33"/>
    <mergeCell ref="C34:E34"/>
    <mergeCell ref="B57:H57"/>
    <mergeCell ref="A38:E38"/>
    <mergeCell ref="A41:G41"/>
    <mergeCell ref="A42:G42"/>
    <mergeCell ref="A51:G51"/>
    <mergeCell ref="C39:G39"/>
    <mergeCell ref="A53:H53"/>
    <mergeCell ref="C10:G10"/>
    <mergeCell ref="C11:G11"/>
    <mergeCell ref="C27:E27"/>
    <mergeCell ref="F13:H13"/>
    <mergeCell ref="C6:G6"/>
    <mergeCell ref="C7:G7"/>
    <mergeCell ref="C26:E26"/>
    <mergeCell ref="C24:E24"/>
    <mergeCell ref="C25:E25"/>
    <mergeCell ref="C9:G9"/>
    <mergeCell ref="C23:E23"/>
    <mergeCell ref="B14:E14"/>
    <mergeCell ref="C15:E15"/>
    <mergeCell ref="C20:E20"/>
    <mergeCell ref="C21:E21"/>
    <mergeCell ref="I39:J39"/>
    <mergeCell ref="H66:H77"/>
    <mergeCell ref="F32:G32"/>
    <mergeCell ref="F35:G35"/>
    <mergeCell ref="A43:G43"/>
    <mergeCell ref="C59:F59"/>
    <mergeCell ref="C60:F60"/>
    <mergeCell ref="B55:H55"/>
    <mergeCell ref="A45:H45"/>
    <mergeCell ref="A47:G47"/>
    <mergeCell ref="A48:G48"/>
    <mergeCell ref="A50:G50"/>
    <mergeCell ref="C61:G61"/>
    <mergeCell ref="C63:F63"/>
    <mergeCell ref="C65:D67"/>
    <mergeCell ref="E65:E67"/>
    <mergeCell ref="A1:J1"/>
    <mergeCell ref="A2:J2"/>
    <mergeCell ref="A3:J3"/>
    <mergeCell ref="A4:I4"/>
    <mergeCell ref="C8:G8"/>
    <mergeCell ref="I6:J6"/>
    <mergeCell ref="B5:G5"/>
    <mergeCell ref="I33:J33"/>
    <mergeCell ref="I34:J34"/>
    <mergeCell ref="I36:J36"/>
    <mergeCell ref="C35:E35"/>
    <mergeCell ref="C36:E36"/>
    <mergeCell ref="I11:J11"/>
    <mergeCell ref="C16:E16"/>
    <mergeCell ref="C17:E17"/>
    <mergeCell ref="C18:E18"/>
    <mergeCell ref="C19:E19"/>
    <mergeCell ref="B13:E13"/>
    <mergeCell ref="C28:E28"/>
    <mergeCell ref="C22:E22"/>
    <mergeCell ref="C29:E29"/>
    <mergeCell ref="C30:E30"/>
    <mergeCell ref="C31:E31"/>
  </mergeCells>
  <phoneticPr fontId="20" type="noConversion"/>
  <printOptions horizontalCentered="1"/>
  <pageMargins left="0.31496062992125984" right="0.31496062992125984" top="0.55118110236220474" bottom="0.55118110236220474" header="0.31496062992125984" footer="0.31496062992125984"/>
  <pageSetup paperSize="9" scale="60" orientation="landscape" r:id="rId1"/>
  <headerFooter>
    <oddHeader>&amp;C&amp;A</oddHeader>
    <oddFooter>&amp;L&amp;8&amp;P/&amp;N&amp;R&amp;8&amp;D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15</vt:i4>
      </vt:variant>
    </vt:vector>
  </HeadingPairs>
  <TitlesOfParts>
    <vt:vector size="18" baseType="lpstr">
      <vt:lpstr>ALERTA-E-EXPLICACAO</vt:lpstr>
      <vt:lpstr>Calculo-P-SegurançaSocial-2022</vt:lpstr>
      <vt:lpstr>Calculo-P-Aposentação-2022</vt:lpstr>
      <vt:lpstr>'ALERTA-E-EXPLICACAO'!_Hlk49552785</vt:lpstr>
      <vt:lpstr>'Calculo-P-SegurançaSocial-2022'!_TX1</vt:lpstr>
      <vt:lpstr>'Calculo-P-SegurançaSocial-2022'!_TX2</vt:lpstr>
      <vt:lpstr>'Calculo-P-SegurançaSocial-2022'!_TX3</vt:lpstr>
      <vt:lpstr>'Calculo-P-SegurançaSocial-2022'!_TX4</vt:lpstr>
      <vt:lpstr>'Calculo-P-SegurançaSocial-2022'!_TX5</vt:lpstr>
      <vt:lpstr>'Calculo-P-Aposentação-2022'!Área_de_Impressão</vt:lpstr>
      <vt:lpstr>'Calculo-P-SegurançaSocial-2022'!Área_de_Impressão</vt:lpstr>
      <vt:lpstr>'Calculo-P-SegurançaSocial-2022'!IAS</vt:lpstr>
      <vt:lpstr>'Calculo-P-SegurançaSocial-2022'!NAD</vt:lpstr>
      <vt:lpstr>'ALERTA-E-EXPLICACAO'!OLE_LINK2</vt:lpstr>
      <vt:lpstr>'ALERTA-E-EXPLICACAO'!OLE_LINK4</vt:lpstr>
      <vt:lpstr>'Calculo-P-SegurançaSocial-2022'!SRM</vt:lpstr>
      <vt:lpstr>'Calculo-P-SegurançaSocial-2022'!T1IAS</vt:lpstr>
      <vt:lpstr>'Calculo-P-SegurançaSocial-2022'!TM8IAS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Eugénio Rosa</dc:creator>
  <cp:lastModifiedBy>erosa</cp:lastModifiedBy>
  <cp:lastPrinted>2022-07-28T14:08:17Z</cp:lastPrinted>
  <dcterms:created xsi:type="dcterms:W3CDTF">2007-05-14T21:25:42Z</dcterms:created>
  <dcterms:modified xsi:type="dcterms:W3CDTF">2023-01-14T11:56:47Z</dcterms:modified>
</cp:coreProperties>
</file>